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defaultThemeVersion="166925"/>
  <xr:revisionPtr revIDLastSave="0" documentId="13_ncr:1_{530C3E88-1EEC-4389-B19D-46E2E2073166}" xr6:coauthVersionLast="47" xr6:coauthVersionMax="47" xr10:uidLastSave="{00000000-0000-0000-0000-000000000000}"/>
  <bookViews>
    <workbookView xWindow="-108" yWindow="-108" windowWidth="23256" windowHeight="13896" tabRatio="789" xr2:uid="{E11F1487-4C64-4341-9E2E-FB7B4DF69971}"/>
  </bookViews>
  <sheets>
    <sheet name="Índice" sheetId="1" r:id="rId1"/>
    <sheet name="Oferta - SA" sheetId="3" r:id="rId2"/>
    <sheet name="Demanda - SA, SSP y SCP" sheetId="4" r:id="rId3"/>
    <sheet name="Oferta - SSP" sheetId="21" r:id="rId4"/>
    <sheet name="Alternativa 1" sheetId="7" r:id="rId5"/>
    <sheet name="Alternativa 2" sheetId="18" r:id="rId6"/>
    <sheet name="Oferta - SCP" sheetId="22" r:id="rId7"/>
    <sheet name="Evaluación" sheetId="9" r:id="rId8"/>
    <sheet name="Proyecciones" sheetId="13" r:id="rId9"/>
  </sheets>
  <definedNames>
    <definedName name="_xlnm.Print_Area" localSheetId="0">Índice!$B$1:$P$20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4" i="18" l="1"/>
  <c r="O87" i="18"/>
  <c r="N87" i="18"/>
  <c r="M87" i="18"/>
  <c r="J87" i="18"/>
  <c r="I87" i="18"/>
  <c r="O87" i="7"/>
  <c r="N87" i="7"/>
  <c r="M87" i="7"/>
  <c r="K87" i="7"/>
  <c r="J87" i="7"/>
  <c r="I87" i="7"/>
  <c r="G87" i="18"/>
  <c r="G102" i="18"/>
  <c r="G105" i="18"/>
  <c r="N105" i="18" s="1"/>
  <c r="G104" i="18"/>
  <c r="K107" i="18"/>
  <c r="G107" i="18"/>
  <c r="M107" i="18" s="1"/>
  <c r="K106" i="18"/>
  <c r="G106" i="18"/>
  <c r="N106" i="18" s="1"/>
  <c r="K105" i="18"/>
  <c r="K104" i="18"/>
  <c r="K103" i="18"/>
  <c r="G103" i="18"/>
  <c r="J102" i="18"/>
  <c r="I102" i="18"/>
  <c r="K102" i="18" s="1"/>
  <c r="E334" i="7"/>
  <c r="G87" i="7"/>
  <c r="G102" i="7"/>
  <c r="G104" i="7"/>
  <c r="G107" i="7"/>
  <c r="N107" i="7" s="1"/>
  <c r="G106" i="7"/>
  <c r="N106" i="7" s="1"/>
  <c r="G105" i="7"/>
  <c r="N105" i="7" s="1"/>
  <c r="G103" i="7"/>
  <c r="N103" i="7" s="1"/>
  <c r="K107" i="7"/>
  <c r="K106" i="7"/>
  <c r="K105" i="7"/>
  <c r="K104" i="7"/>
  <c r="K103" i="7"/>
  <c r="J102" i="7"/>
  <c r="I102" i="7"/>
  <c r="K102" i="7" s="1"/>
  <c r="R9" i="21"/>
  <c r="L19" i="13"/>
  <c r="E43" i="13" a="1"/>
  <c r="E43" i="13" s="1"/>
  <c r="O107" i="18" l="1"/>
  <c r="N104" i="18"/>
  <c r="M104" i="18"/>
  <c r="O105" i="18"/>
  <c r="O103" i="18"/>
  <c r="O106" i="18"/>
  <c r="O104" i="18"/>
  <c r="N107" i="18"/>
  <c r="M106" i="18"/>
  <c r="M103" i="18"/>
  <c r="N103" i="18"/>
  <c r="M105" i="18"/>
  <c r="O103" i="7"/>
  <c r="M106" i="7"/>
  <c r="O107" i="7"/>
  <c r="M103" i="7"/>
  <c r="N104" i="7"/>
  <c r="N102" i="7" s="1"/>
  <c r="M104" i="7"/>
  <c r="O104" i="7"/>
  <c r="O102" i="7" s="1"/>
  <c r="O105" i="7"/>
  <c r="O106" i="7"/>
  <c r="M105" i="7"/>
  <c r="M107" i="7"/>
  <c r="I9" i="18"/>
  <c r="I9" i="7"/>
  <c r="D24" i="13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7" i="4"/>
  <c r="D7" i="4"/>
  <c r="E35" i="13"/>
  <c r="E36" i="13"/>
  <c r="E37" i="13"/>
  <c r="E38" i="13"/>
  <c r="E39" i="13"/>
  <c r="E40" i="13"/>
  <c r="E41" i="13"/>
  <c r="E42" i="13"/>
  <c r="E34" i="13"/>
  <c r="E25" i="13"/>
  <c r="E26" i="13"/>
  <c r="E27" i="13"/>
  <c r="E28" i="13"/>
  <c r="E29" i="13"/>
  <c r="E30" i="13"/>
  <c r="E31" i="13"/>
  <c r="E32" i="13"/>
  <c r="E33" i="13"/>
  <c r="E24" i="13"/>
  <c r="N10" i="13"/>
  <c r="N12" i="13" s="1"/>
  <c r="N11" i="13"/>
  <c r="N9" i="13"/>
  <c r="F10" i="13"/>
  <c r="F11" i="13"/>
  <c r="F12" i="13"/>
  <c r="F13" i="13"/>
  <c r="F14" i="13"/>
  <c r="F15" i="13"/>
  <c r="F16" i="13"/>
  <c r="F17" i="13"/>
  <c r="F18" i="13"/>
  <c r="F9" i="13"/>
  <c r="O102" i="18" l="1"/>
  <c r="N102" i="18"/>
  <c r="M102" i="18"/>
  <c r="M102" i="7"/>
  <c r="D8" i="4"/>
  <c r="D25" i="13"/>
  <c r="H13" i="13"/>
  <c r="H17" i="13"/>
  <c r="G10" i="13"/>
  <c r="G14" i="13"/>
  <c r="G18" i="13"/>
  <c r="I18" i="13" s="1"/>
  <c r="H12" i="13"/>
  <c r="H10" i="13"/>
  <c r="H14" i="13"/>
  <c r="H18" i="13"/>
  <c r="G11" i="13"/>
  <c r="G15" i="13"/>
  <c r="H9" i="13"/>
  <c r="G13" i="13"/>
  <c r="I13" i="13" s="1"/>
  <c r="H11" i="13"/>
  <c r="H15" i="13"/>
  <c r="G9" i="13"/>
  <c r="I9" i="13" s="1"/>
  <c r="H16" i="13"/>
  <c r="G17" i="13"/>
  <c r="I17" i="13" s="1"/>
  <c r="G12" i="13"/>
  <c r="G16" i="13"/>
  <c r="I16" i="13" s="1"/>
  <c r="J107" i="22"/>
  <c r="I107" i="22"/>
  <c r="F107" i="22"/>
  <c r="E107" i="22"/>
  <c r="H106" i="22"/>
  <c r="G106" i="22"/>
  <c r="H105" i="22"/>
  <c r="G105" i="22"/>
  <c r="H104" i="22"/>
  <c r="G104" i="22"/>
  <c r="H103" i="22"/>
  <c r="G103" i="22"/>
  <c r="H102" i="22"/>
  <c r="G102" i="22"/>
  <c r="H101" i="22"/>
  <c r="G101" i="22"/>
  <c r="H100" i="22"/>
  <c r="G100" i="22"/>
  <c r="H99" i="22"/>
  <c r="G99" i="22"/>
  <c r="H98" i="22"/>
  <c r="G98" i="22"/>
  <c r="H97" i="22"/>
  <c r="G97" i="22"/>
  <c r="H96" i="22"/>
  <c r="G96" i="22"/>
  <c r="H95" i="22"/>
  <c r="G95" i="22"/>
  <c r="H94" i="22"/>
  <c r="G94" i="22"/>
  <c r="H93" i="22"/>
  <c r="G93" i="22"/>
  <c r="H92" i="22"/>
  <c r="G92" i="22"/>
  <c r="H91" i="22"/>
  <c r="G91" i="22"/>
  <c r="H90" i="22"/>
  <c r="G90" i="22"/>
  <c r="H89" i="22"/>
  <c r="G89" i="22"/>
  <c r="H88" i="22"/>
  <c r="G88" i="22"/>
  <c r="H87" i="22"/>
  <c r="G87" i="22"/>
  <c r="H86" i="22"/>
  <c r="G86" i="22"/>
  <c r="H85" i="22"/>
  <c r="G85" i="22"/>
  <c r="H84" i="22"/>
  <c r="G84" i="22"/>
  <c r="H83" i="22"/>
  <c r="G83" i="22"/>
  <c r="H82" i="22"/>
  <c r="G82" i="22"/>
  <c r="H81" i="22"/>
  <c r="G81" i="22"/>
  <c r="H80" i="22"/>
  <c r="G80" i="22"/>
  <c r="H79" i="22"/>
  <c r="G79" i="22"/>
  <c r="H78" i="22"/>
  <c r="G78" i="22"/>
  <c r="H77" i="22"/>
  <c r="G77" i="22"/>
  <c r="H76" i="22"/>
  <c r="G76" i="22"/>
  <c r="H75" i="22"/>
  <c r="G75" i="22"/>
  <c r="H74" i="22"/>
  <c r="G74" i="22"/>
  <c r="H73" i="22"/>
  <c r="G73" i="22"/>
  <c r="H72" i="22"/>
  <c r="G72" i="22"/>
  <c r="H71" i="22"/>
  <c r="G71" i="22"/>
  <c r="H70" i="22"/>
  <c r="G70" i="22"/>
  <c r="H69" i="22"/>
  <c r="G69" i="22"/>
  <c r="H68" i="22"/>
  <c r="G68" i="22"/>
  <c r="H67" i="22"/>
  <c r="G67" i="22"/>
  <c r="H66" i="22"/>
  <c r="G66" i="22"/>
  <c r="H65" i="22"/>
  <c r="G65" i="22"/>
  <c r="H64" i="22"/>
  <c r="G64" i="22"/>
  <c r="H63" i="22"/>
  <c r="G63" i="22"/>
  <c r="H62" i="22"/>
  <c r="G62" i="22"/>
  <c r="H61" i="22"/>
  <c r="G61" i="22"/>
  <c r="H60" i="22"/>
  <c r="H107" i="22" s="1"/>
  <c r="G60" i="22"/>
  <c r="G107" i="22" s="1"/>
  <c r="F54" i="22"/>
  <c r="E54" i="22"/>
  <c r="D54" i="22"/>
  <c r="C54" i="22"/>
  <c r="B54" i="22"/>
  <c r="F53" i="22"/>
  <c r="E53" i="22"/>
  <c r="D53" i="22"/>
  <c r="C53" i="22"/>
  <c r="B53" i="22"/>
  <c r="F52" i="22"/>
  <c r="E52" i="22"/>
  <c r="D52" i="22"/>
  <c r="C52" i="22"/>
  <c r="B52" i="22"/>
  <c r="F51" i="22"/>
  <c r="E51" i="22"/>
  <c r="D51" i="22"/>
  <c r="C51" i="22"/>
  <c r="B51" i="22"/>
  <c r="F50" i="22"/>
  <c r="E50" i="22"/>
  <c r="D50" i="22"/>
  <c r="C50" i="22"/>
  <c r="B50" i="22"/>
  <c r="F49" i="22"/>
  <c r="E49" i="22"/>
  <c r="D49" i="22"/>
  <c r="C49" i="22"/>
  <c r="B49" i="22"/>
  <c r="F48" i="22"/>
  <c r="E48" i="22"/>
  <c r="D48" i="22"/>
  <c r="C48" i="22"/>
  <c r="B48" i="22"/>
  <c r="F47" i="22"/>
  <c r="E47" i="22"/>
  <c r="D47" i="22"/>
  <c r="C47" i="22"/>
  <c r="B47" i="22"/>
  <c r="F46" i="22"/>
  <c r="E46" i="22"/>
  <c r="D46" i="22"/>
  <c r="C46" i="22"/>
  <c r="B46" i="22"/>
  <c r="F45" i="22"/>
  <c r="E45" i="22"/>
  <c r="D45" i="22"/>
  <c r="C45" i="22"/>
  <c r="B45" i="22"/>
  <c r="F44" i="22"/>
  <c r="E44" i="22"/>
  <c r="D44" i="22"/>
  <c r="C44" i="22"/>
  <c r="B44" i="22"/>
  <c r="F43" i="22"/>
  <c r="E43" i="22"/>
  <c r="D43" i="22"/>
  <c r="C43" i="22"/>
  <c r="B43" i="22"/>
  <c r="F42" i="22"/>
  <c r="E42" i="22"/>
  <c r="D42" i="22"/>
  <c r="C42" i="22"/>
  <c r="B42" i="22"/>
  <c r="F41" i="22"/>
  <c r="F55" i="22" s="1"/>
  <c r="E41" i="22"/>
  <c r="E55" i="22" s="1"/>
  <c r="D41" i="22"/>
  <c r="C41" i="22"/>
  <c r="B41" i="22"/>
  <c r="E35" i="22"/>
  <c r="D35" i="22"/>
  <c r="C35" i="22"/>
  <c r="B35" i="22"/>
  <c r="E34" i="22"/>
  <c r="D34" i="22"/>
  <c r="C34" i="22"/>
  <c r="B34" i="22"/>
  <c r="E33" i="22"/>
  <c r="D33" i="22"/>
  <c r="C33" i="22"/>
  <c r="B33" i="22"/>
  <c r="E32" i="22"/>
  <c r="D32" i="22"/>
  <c r="C32" i="22"/>
  <c r="B32" i="22"/>
  <c r="E31" i="22"/>
  <c r="D31" i="22"/>
  <c r="C31" i="22"/>
  <c r="B31" i="22"/>
  <c r="E30" i="22"/>
  <c r="D30" i="22"/>
  <c r="C30" i="22"/>
  <c r="B30" i="22"/>
  <c r="E29" i="22"/>
  <c r="E36" i="22" s="1"/>
  <c r="D29" i="22"/>
  <c r="C29" i="22"/>
  <c r="B29" i="22"/>
  <c r="E28" i="22"/>
  <c r="D28" i="22"/>
  <c r="C28" i="22"/>
  <c r="B28" i="22"/>
  <c r="E23" i="22"/>
  <c r="L22" i="22"/>
  <c r="J22" i="22"/>
  <c r="H22" i="22"/>
  <c r="F22" i="22"/>
  <c r="E22" i="22"/>
  <c r="D22" i="22"/>
  <c r="C22" i="22"/>
  <c r="B22" i="22"/>
  <c r="L21" i="22"/>
  <c r="J21" i="22"/>
  <c r="H21" i="22"/>
  <c r="F21" i="22"/>
  <c r="E21" i="22"/>
  <c r="D21" i="22"/>
  <c r="C21" i="22"/>
  <c r="B21" i="22"/>
  <c r="L20" i="22"/>
  <c r="J20" i="22"/>
  <c r="H20" i="22"/>
  <c r="F20" i="22"/>
  <c r="E20" i="22"/>
  <c r="D20" i="22"/>
  <c r="C20" i="22"/>
  <c r="B20" i="22"/>
  <c r="L19" i="22"/>
  <c r="J19" i="22"/>
  <c r="H19" i="22"/>
  <c r="F19" i="22"/>
  <c r="E19" i="22"/>
  <c r="D19" i="22"/>
  <c r="C19" i="22"/>
  <c r="B19" i="22"/>
  <c r="L18" i="22"/>
  <c r="J18" i="22"/>
  <c r="H18" i="22"/>
  <c r="F18" i="22"/>
  <c r="E18" i="22"/>
  <c r="D18" i="22"/>
  <c r="C18" i="22"/>
  <c r="B18" i="22"/>
  <c r="L17" i="22"/>
  <c r="J17" i="22"/>
  <c r="H17" i="22"/>
  <c r="F17" i="22"/>
  <c r="E17" i="22"/>
  <c r="D17" i="22"/>
  <c r="C17" i="22"/>
  <c r="B17" i="22"/>
  <c r="L16" i="22"/>
  <c r="J16" i="22"/>
  <c r="H16" i="22"/>
  <c r="F16" i="22"/>
  <c r="E16" i="22"/>
  <c r="D16" i="22"/>
  <c r="C16" i="22"/>
  <c r="B16" i="22"/>
  <c r="L15" i="22"/>
  <c r="J15" i="22"/>
  <c r="H15" i="22"/>
  <c r="F15" i="22"/>
  <c r="E15" i="22"/>
  <c r="D15" i="22"/>
  <c r="C15" i="22"/>
  <c r="B15" i="22"/>
  <c r="L14" i="22"/>
  <c r="J14" i="22"/>
  <c r="H14" i="22"/>
  <c r="F14" i="22"/>
  <c r="E14" i="22"/>
  <c r="D14" i="22"/>
  <c r="C14" i="22"/>
  <c r="B14" i="22"/>
  <c r="L13" i="22"/>
  <c r="J13" i="22"/>
  <c r="H13" i="22"/>
  <c r="F13" i="22"/>
  <c r="E13" i="22"/>
  <c r="D13" i="22"/>
  <c r="C13" i="22"/>
  <c r="B13" i="22"/>
  <c r="L12" i="22"/>
  <c r="J12" i="22"/>
  <c r="H12" i="22"/>
  <c r="F12" i="22"/>
  <c r="E12" i="22"/>
  <c r="D12" i="22"/>
  <c r="C12" i="22"/>
  <c r="B12" i="22"/>
  <c r="L11" i="22"/>
  <c r="J11" i="22"/>
  <c r="H11" i="22"/>
  <c r="F11" i="22"/>
  <c r="E11" i="22"/>
  <c r="D11" i="22"/>
  <c r="C11" i="22"/>
  <c r="B11" i="22"/>
  <c r="L10" i="22"/>
  <c r="J10" i="22"/>
  <c r="H10" i="22"/>
  <c r="F10" i="22"/>
  <c r="E10" i="22"/>
  <c r="D10" i="22"/>
  <c r="C10" i="22"/>
  <c r="B10" i="22"/>
  <c r="L9" i="22"/>
  <c r="J9" i="22"/>
  <c r="H9" i="22"/>
  <c r="F9" i="22"/>
  <c r="E9" i="22"/>
  <c r="D9" i="22"/>
  <c r="C9" i="22"/>
  <c r="B9" i="22"/>
  <c r="L8" i="22"/>
  <c r="J8" i="22"/>
  <c r="H8" i="22"/>
  <c r="F8" i="22"/>
  <c r="E8" i="22"/>
  <c r="D8" i="22"/>
  <c r="C8" i="22"/>
  <c r="B8" i="22"/>
  <c r="B42" i="21"/>
  <c r="C42" i="21"/>
  <c r="D42" i="21"/>
  <c r="E42" i="21"/>
  <c r="F42" i="21"/>
  <c r="B43" i="21"/>
  <c r="C43" i="21"/>
  <c r="D43" i="21"/>
  <c r="E43" i="21"/>
  <c r="F43" i="21"/>
  <c r="B44" i="21"/>
  <c r="C44" i="21"/>
  <c r="D44" i="21"/>
  <c r="E44" i="21"/>
  <c r="F44" i="21"/>
  <c r="B45" i="21"/>
  <c r="C45" i="21"/>
  <c r="D45" i="21"/>
  <c r="E45" i="21"/>
  <c r="F45" i="21"/>
  <c r="B46" i="21"/>
  <c r="C46" i="21"/>
  <c r="D46" i="21"/>
  <c r="E46" i="21"/>
  <c r="F46" i="21"/>
  <c r="B47" i="21"/>
  <c r="C47" i="21"/>
  <c r="D47" i="21"/>
  <c r="E47" i="21"/>
  <c r="F47" i="21"/>
  <c r="B48" i="21"/>
  <c r="C48" i="21"/>
  <c r="D48" i="21"/>
  <c r="E48" i="21"/>
  <c r="F48" i="21"/>
  <c r="B49" i="21"/>
  <c r="C49" i="21"/>
  <c r="D49" i="21"/>
  <c r="E49" i="21"/>
  <c r="F49" i="21"/>
  <c r="B50" i="21"/>
  <c r="C50" i="21"/>
  <c r="D50" i="21"/>
  <c r="E50" i="21"/>
  <c r="F50" i="21"/>
  <c r="B51" i="21"/>
  <c r="C51" i="21"/>
  <c r="D51" i="21"/>
  <c r="E51" i="21"/>
  <c r="F51" i="21"/>
  <c r="B52" i="21"/>
  <c r="C52" i="21"/>
  <c r="D52" i="21"/>
  <c r="E52" i="21"/>
  <c r="F52" i="21"/>
  <c r="B53" i="21"/>
  <c r="C53" i="21"/>
  <c r="D53" i="21"/>
  <c r="E53" i="21"/>
  <c r="F53" i="21"/>
  <c r="B54" i="21"/>
  <c r="C54" i="21"/>
  <c r="D54" i="21"/>
  <c r="E54" i="21"/>
  <c r="F54" i="21"/>
  <c r="C41" i="21"/>
  <c r="D41" i="21"/>
  <c r="E41" i="21"/>
  <c r="F41" i="21"/>
  <c r="B41" i="21"/>
  <c r="R8" i="21"/>
  <c r="T8" i="21" s="1"/>
  <c r="E28" i="21"/>
  <c r="E29" i="21"/>
  <c r="E30" i="21"/>
  <c r="E31" i="21"/>
  <c r="E36" i="21" s="1"/>
  <c r="E32" i="21"/>
  <c r="E33" i="21"/>
  <c r="E34" i="21"/>
  <c r="E35" i="21"/>
  <c r="B29" i="21"/>
  <c r="C29" i="21"/>
  <c r="D29" i="21"/>
  <c r="B30" i="21"/>
  <c r="C30" i="21"/>
  <c r="D30" i="21"/>
  <c r="B31" i="21"/>
  <c r="C31" i="21"/>
  <c r="D31" i="21"/>
  <c r="B32" i="21"/>
  <c r="C32" i="21"/>
  <c r="D32" i="21"/>
  <c r="B33" i="21"/>
  <c r="C33" i="21"/>
  <c r="D33" i="21"/>
  <c r="B34" i="21"/>
  <c r="C34" i="21"/>
  <c r="D34" i="21"/>
  <c r="B35" i="21"/>
  <c r="C35" i="21"/>
  <c r="D35" i="21"/>
  <c r="C28" i="21"/>
  <c r="D28" i="21"/>
  <c r="B28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8" i="21"/>
  <c r="B9" i="21"/>
  <c r="C9" i="21"/>
  <c r="D9" i="21"/>
  <c r="E9" i="21"/>
  <c r="F9" i="21"/>
  <c r="B10" i="21"/>
  <c r="C10" i="21"/>
  <c r="D10" i="21"/>
  <c r="E10" i="21"/>
  <c r="F10" i="21"/>
  <c r="B11" i="21"/>
  <c r="C11" i="21"/>
  <c r="D11" i="21"/>
  <c r="E11" i="21"/>
  <c r="E23" i="21" s="1"/>
  <c r="F11" i="21"/>
  <c r="B12" i="21"/>
  <c r="C12" i="21"/>
  <c r="D12" i="21"/>
  <c r="E12" i="21"/>
  <c r="F12" i="21"/>
  <c r="B13" i="21"/>
  <c r="C13" i="21"/>
  <c r="D13" i="21"/>
  <c r="E13" i="21"/>
  <c r="F13" i="21"/>
  <c r="B14" i="21"/>
  <c r="C14" i="21"/>
  <c r="D14" i="21"/>
  <c r="E14" i="21"/>
  <c r="F14" i="21"/>
  <c r="B15" i="21"/>
  <c r="C15" i="21"/>
  <c r="D15" i="21"/>
  <c r="E15" i="21"/>
  <c r="F15" i="21"/>
  <c r="B16" i="21"/>
  <c r="C16" i="21"/>
  <c r="D16" i="21"/>
  <c r="E16" i="21"/>
  <c r="F16" i="21"/>
  <c r="B17" i="21"/>
  <c r="C17" i="21"/>
  <c r="D17" i="21"/>
  <c r="E17" i="21"/>
  <c r="F17" i="21"/>
  <c r="B18" i="21"/>
  <c r="C18" i="21"/>
  <c r="D18" i="21"/>
  <c r="E18" i="21"/>
  <c r="F18" i="21"/>
  <c r="B19" i="21"/>
  <c r="C19" i="21"/>
  <c r="D19" i="21"/>
  <c r="E19" i="21"/>
  <c r="F19" i="21"/>
  <c r="B20" i="21"/>
  <c r="C20" i="21"/>
  <c r="D20" i="21"/>
  <c r="E20" i="21"/>
  <c r="F20" i="21"/>
  <c r="B21" i="21"/>
  <c r="C21" i="21"/>
  <c r="D21" i="21"/>
  <c r="E21" i="21"/>
  <c r="F21" i="21"/>
  <c r="B22" i="21"/>
  <c r="C22" i="21"/>
  <c r="D22" i="21"/>
  <c r="E22" i="21"/>
  <c r="F22" i="21"/>
  <c r="C8" i="21"/>
  <c r="D8" i="21"/>
  <c r="E8" i="21"/>
  <c r="F8" i="21"/>
  <c r="B8" i="21"/>
  <c r="J107" i="21"/>
  <c r="I107" i="21"/>
  <c r="F107" i="21"/>
  <c r="E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H107" i="21" s="1"/>
  <c r="G60" i="21"/>
  <c r="G107" i="21" s="1"/>
  <c r="F55" i="21"/>
  <c r="E55" i="21"/>
  <c r="R10" i="21" s="1"/>
  <c r="T10" i="21" s="1"/>
  <c r="T11" i="21" s="1"/>
  <c r="P10" i="21"/>
  <c r="P9" i="21"/>
  <c r="P8" i="21"/>
  <c r="T9" i="21"/>
  <c r="F55" i="3"/>
  <c r="E55" i="3"/>
  <c r="E36" i="3"/>
  <c r="E23" i="3"/>
  <c r="F354" i="18"/>
  <c r="H354" i="18" s="1"/>
  <c r="E352" i="18"/>
  <c r="E353" i="18"/>
  <c r="E354" i="18"/>
  <c r="E351" i="18"/>
  <c r="F327" i="18"/>
  <c r="G327" i="18" s="1"/>
  <c r="F326" i="18"/>
  <c r="F353" i="18" s="1"/>
  <c r="H353" i="18" s="1"/>
  <c r="F325" i="18"/>
  <c r="F352" i="18" s="1"/>
  <c r="H352" i="18" s="1"/>
  <c r="F324" i="18"/>
  <c r="F351" i="18" s="1"/>
  <c r="H351" i="18" s="1"/>
  <c r="B343" i="18"/>
  <c r="C342" i="18"/>
  <c r="I337" i="18"/>
  <c r="C336" i="18"/>
  <c r="C345" i="18" s="1"/>
  <c r="B336" i="18"/>
  <c r="B345" i="18" s="1"/>
  <c r="E335" i="18"/>
  <c r="C335" i="18"/>
  <c r="C344" i="18" s="1"/>
  <c r="B335" i="18"/>
  <c r="B344" i="18" s="1"/>
  <c r="K334" i="18"/>
  <c r="C334" i="18"/>
  <c r="C343" i="18" s="1"/>
  <c r="B334" i="18"/>
  <c r="K333" i="18"/>
  <c r="E333" i="18"/>
  <c r="C333" i="18"/>
  <c r="B333" i="18"/>
  <c r="B342" i="18" s="1"/>
  <c r="J328" i="18"/>
  <c r="I328" i="18"/>
  <c r="K327" i="18"/>
  <c r="K326" i="18"/>
  <c r="K325" i="18"/>
  <c r="G325" i="18"/>
  <c r="M325" i="18" s="1"/>
  <c r="K324" i="18"/>
  <c r="G324" i="18"/>
  <c r="K311" i="18"/>
  <c r="G311" i="18"/>
  <c r="N311" i="18" s="1"/>
  <c r="K310" i="18"/>
  <c r="G310" i="18"/>
  <c r="M310" i="18" s="1"/>
  <c r="K309" i="18"/>
  <c r="G309" i="18"/>
  <c r="K308" i="18"/>
  <c r="G308" i="18"/>
  <c r="N308" i="18" s="1"/>
  <c r="K307" i="18"/>
  <c r="G307" i="18"/>
  <c r="N307" i="18" s="1"/>
  <c r="K306" i="18"/>
  <c r="G306" i="18"/>
  <c r="N306" i="18" s="1"/>
  <c r="J305" i="18"/>
  <c r="I305" i="18"/>
  <c r="K305" i="18" s="1"/>
  <c r="K304" i="18"/>
  <c r="G304" i="18"/>
  <c r="M304" i="18" s="1"/>
  <c r="K303" i="18"/>
  <c r="G303" i="18"/>
  <c r="K302" i="18"/>
  <c r="G302" i="18"/>
  <c r="N302" i="18" s="1"/>
  <c r="K301" i="18"/>
  <c r="O301" i="18" s="1"/>
  <c r="G301" i="18"/>
  <c r="M301" i="18" s="1"/>
  <c r="K300" i="18"/>
  <c r="G300" i="18"/>
  <c r="N300" i="18" s="1"/>
  <c r="K299" i="18"/>
  <c r="G299" i="18"/>
  <c r="N299" i="18" s="1"/>
  <c r="K298" i="18"/>
  <c r="O298" i="18" s="1"/>
  <c r="G298" i="18"/>
  <c r="N298" i="18" s="1"/>
  <c r="J297" i="18"/>
  <c r="I297" i="18"/>
  <c r="K296" i="18"/>
  <c r="G296" i="18"/>
  <c r="N296" i="18" s="1"/>
  <c r="K295" i="18"/>
  <c r="G295" i="18"/>
  <c r="N295" i="18" s="1"/>
  <c r="K294" i="18"/>
  <c r="G294" i="18"/>
  <c r="N294" i="18" s="1"/>
  <c r="K293" i="18"/>
  <c r="G293" i="18"/>
  <c r="N293" i="18" s="1"/>
  <c r="K292" i="18"/>
  <c r="G292" i="18"/>
  <c r="N292" i="18" s="1"/>
  <c r="K291" i="18"/>
  <c r="G291" i="18"/>
  <c r="K290" i="18"/>
  <c r="G290" i="18"/>
  <c r="M290" i="18" s="1"/>
  <c r="J289" i="18"/>
  <c r="I289" i="18"/>
  <c r="K288" i="18"/>
  <c r="G288" i="18"/>
  <c r="N288" i="18" s="1"/>
  <c r="K287" i="18"/>
  <c r="G287" i="18"/>
  <c r="N287" i="18" s="1"/>
  <c r="K286" i="18"/>
  <c r="G286" i="18"/>
  <c r="M286" i="18" s="1"/>
  <c r="K285" i="18"/>
  <c r="G285" i="18"/>
  <c r="N285" i="18" s="1"/>
  <c r="N284" i="18"/>
  <c r="K284" i="18"/>
  <c r="G284" i="18"/>
  <c r="M284" i="18" s="1"/>
  <c r="K283" i="18"/>
  <c r="G283" i="18"/>
  <c r="K282" i="18"/>
  <c r="G282" i="18"/>
  <c r="N282" i="18" s="1"/>
  <c r="J281" i="18"/>
  <c r="I281" i="18"/>
  <c r="K281" i="18" s="1"/>
  <c r="K280" i="18"/>
  <c r="G280" i="18"/>
  <c r="M280" i="18" s="1"/>
  <c r="K279" i="18"/>
  <c r="G279" i="18"/>
  <c r="N279" i="18" s="1"/>
  <c r="K278" i="18"/>
  <c r="G278" i="18"/>
  <c r="M278" i="18" s="1"/>
  <c r="K277" i="18"/>
  <c r="G277" i="18"/>
  <c r="K276" i="18"/>
  <c r="G276" i="18"/>
  <c r="N276" i="18" s="1"/>
  <c r="K275" i="18"/>
  <c r="G275" i="18"/>
  <c r="N275" i="18" s="1"/>
  <c r="K274" i="18"/>
  <c r="G274" i="18"/>
  <c r="N274" i="18" s="1"/>
  <c r="J273" i="18"/>
  <c r="I273" i="18"/>
  <c r="K272" i="18"/>
  <c r="G272" i="18"/>
  <c r="M272" i="18" s="1"/>
  <c r="K271" i="18"/>
  <c r="G271" i="18"/>
  <c r="K270" i="18"/>
  <c r="G270" i="18"/>
  <c r="N270" i="18" s="1"/>
  <c r="K269" i="18"/>
  <c r="G269" i="18"/>
  <c r="N269" i="18" s="1"/>
  <c r="K268" i="18"/>
  <c r="G268" i="18"/>
  <c r="N268" i="18" s="1"/>
  <c r="K267" i="18"/>
  <c r="G267" i="18"/>
  <c r="N267" i="18" s="1"/>
  <c r="K266" i="18"/>
  <c r="G266" i="18"/>
  <c r="M266" i="18" s="1"/>
  <c r="J265" i="18"/>
  <c r="K265" i="18" s="1"/>
  <c r="I265" i="18"/>
  <c r="K264" i="18"/>
  <c r="G264" i="18"/>
  <c r="N264" i="18" s="1"/>
  <c r="K263" i="18"/>
  <c r="G263" i="18"/>
  <c r="N263" i="18" s="1"/>
  <c r="K262" i="18"/>
  <c r="G262" i="18"/>
  <c r="M262" i="18" s="1"/>
  <c r="K261" i="18"/>
  <c r="G261" i="18"/>
  <c r="N261" i="18" s="1"/>
  <c r="K260" i="18"/>
  <c r="G260" i="18"/>
  <c r="M260" i="18" s="1"/>
  <c r="J259" i="18"/>
  <c r="I259" i="18"/>
  <c r="K258" i="18"/>
  <c r="G258" i="18"/>
  <c r="N258" i="18" s="1"/>
  <c r="K257" i="18"/>
  <c r="G257" i="18"/>
  <c r="N257" i="18" s="1"/>
  <c r="K256" i="18"/>
  <c r="G256" i="18"/>
  <c r="N256" i="18" s="1"/>
  <c r="K255" i="18"/>
  <c r="G255" i="18"/>
  <c r="N255" i="18" s="1"/>
  <c r="K254" i="18"/>
  <c r="G254" i="18"/>
  <c r="M254" i="18" s="1"/>
  <c r="K253" i="18"/>
  <c r="G253" i="18"/>
  <c r="N253" i="18" s="1"/>
  <c r="J252" i="18"/>
  <c r="I252" i="18"/>
  <c r="K251" i="18"/>
  <c r="G251" i="18"/>
  <c r="N251" i="18" s="1"/>
  <c r="K250" i="18"/>
  <c r="G250" i="18"/>
  <c r="N250" i="18" s="1"/>
  <c r="K249" i="18"/>
  <c r="G249" i="18"/>
  <c r="N249" i="18" s="1"/>
  <c r="K248" i="18"/>
  <c r="G248" i="18"/>
  <c r="M248" i="18" s="1"/>
  <c r="K247" i="18"/>
  <c r="G247" i="18"/>
  <c r="K246" i="18"/>
  <c r="G246" i="18"/>
  <c r="M246" i="18" s="1"/>
  <c r="J245" i="18"/>
  <c r="I245" i="18"/>
  <c r="K244" i="18"/>
  <c r="G244" i="18"/>
  <c r="N244" i="18" s="1"/>
  <c r="K243" i="18"/>
  <c r="G243" i="18"/>
  <c r="N243" i="18" s="1"/>
  <c r="K242" i="18"/>
  <c r="G242" i="18"/>
  <c r="M242" i="18" s="1"/>
  <c r="K241" i="18"/>
  <c r="G241" i="18"/>
  <c r="N241" i="18" s="1"/>
  <c r="K240" i="18"/>
  <c r="G240" i="18"/>
  <c r="M240" i="18" s="1"/>
  <c r="K239" i="18"/>
  <c r="G239" i="18"/>
  <c r="J238" i="18"/>
  <c r="I238" i="18"/>
  <c r="K237" i="18"/>
  <c r="G237" i="18"/>
  <c r="N237" i="18" s="1"/>
  <c r="K236" i="18"/>
  <c r="G236" i="18"/>
  <c r="M236" i="18" s="1"/>
  <c r="K235" i="18"/>
  <c r="G235" i="18"/>
  <c r="N235" i="18" s="1"/>
  <c r="K234" i="18"/>
  <c r="G234" i="18"/>
  <c r="M234" i="18" s="1"/>
  <c r="K233" i="18"/>
  <c r="G233" i="18"/>
  <c r="K232" i="18"/>
  <c r="G232" i="18"/>
  <c r="K231" i="18"/>
  <c r="G231" i="18"/>
  <c r="N231" i="18" s="1"/>
  <c r="J230" i="18"/>
  <c r="I230" i="18"/>
  <c r="K229" i="18"/>
  <c r="G229" i="18"/>
  <c r="N229" i="18" s="1"/>
  <c r="K228" i="18"/>
  <c r="G228" i="18"/>
  <c r="M228" i="18" s="1"/>
  <c r="K227" i="18"/>
  <c r="G227" i="18"/>
  <c r="K226" i="18"/>
  <c r="G226" i="18"/>
  <c r="N226" i="18" s="1"/>
  <c r="K225" i="18"/>
  <c r="G225" i="18"/>
  <c r="N225" i="18" s="1"/>
  <c r="K224" i="18"/>
  <c r="G224" i="18"/>
  <c r="N224" i="18" s="1"/>
  <c r="K223" i="18"/>
  <c r="G223" i="18"/>
  <c r="N223" i="18" s="1"/>
  <c r="J222" i="18"/>
  <c r="I222" i="18"/>
  <c r="K221" i="18"/>
  <c r="G221" i="18"/>
  <c r="K220" i="18"/>
  <c r="G220" i="18"/>
  <c r="N220" i="18" s="1"/>
  <c r="K219" i="18"/>
  <c r="G219" i="18"/>
  <c r="N219" i="18" s="1"/>
  <c r="K218" i="18"/>
  <c r="G218" i="18"/>
  <c r="N218" i="18" s="1"/>
  <c r="K217" i="18"/>
  <c r="G217" i="18"/>
  <c r="N217" i="18" s="1"/>
  <c r="K216" i="18"/>
  <c r="G216" i="18"/>
  <c r="M216" i="18" s="1"/>
  <c r="K215" i="18"/>
  <c r="G215" i="18"/>
  <c r="N215" i="18" s="1"/>
  <c r="J214" i="18"/>
  <c r="I214" i="18"/>
  <c r="K212" i="18"/>
  <c r="G212" i="18"/>
  <c r="M212" i="18" s="1"/>
  <c r="K211" i="18"/>
  <c r="G211" i="18"/>
  <c r="N211" i="18" s="1"/>
  <c r="J210" i="18"/>
  <c r="I210" i="18"/>
  <c r="K210" i="18" s="1"/>
  <c r="K209" i="18"/>
  <c r="G209" i="18"/>
  <c r="G208" i="18" s="1"/>
  <c r="J208" i="18"/>
  <c r="I208" i="18"/>
  <c r="K208" i="18" s="1"/>
  <c r="K207" i="18"/>
  <c r="G207" i="18"/>
  <c r="N207" i="18" s="1"/>
  <c r="K206" i="18"/>
  <c r="G206" i="18"/>
  <c r="M206" i="18" s="1"/>
  <c r="K205" i="18"/>
  <c r="G205" i="18"/>
  <c r="J204" i="18"/>
  <c r="I204" i="18"/>
  <c r="K204" i="18" s="1"/>
  <c r="K203" i="18"/>
  <c r="G203" i="18"/>
  <c r="N203" i="18" s="1"/>
  <c r="K202" i="18"/>
  <c r="G202" i="18"/>
  <c r="M202" i="18" s="1"/>
  <c r="K201" i="18"/>
  <c r="G201" i="18"/>
  <c r="N201" i="18" s="1"/>
  <c r="K200" i="18"/>
  <c r="G200" i="18"/>
  <c r="M200" i="18" s="1"/>
  <c r="K199" i="18"/>
  <c r="G199" i="18"/>
  <c r="K198" i="18"/>
  <c r="G198" i="18"/>
  <c r="N198" i="18" s="1"/>
  <c r="J197" i="18"/>
  <c r="I197" i="18"/>
  <c r="K196" i="18"/>
  <c r="G196" i="18"/>
  <c r="M196" i="18" s="1"/>
  <c r="K195" i="18"/>
  <c r="G195" i="18"/>
  <c r="K194" i="18"/>
  <c r="G194" i="18"/>
  <c r="M194" i="18" s="1"/>
  <c r="J193" i="18"/>
  <c r="I193" i="18"/>
  <c r="K192" i="18"/>
  <c r="G192" i="18"/>
  <c r="M192" i="18" s="1"/>
  <c r="K191" i="18"/>
  <c r="G191" i="18"/>
  <c r="N191" i="18" s="1"/>
  <c r="K190" i="18"/>
  <c r="G190" i="18"/>
  <c r="M190" i="18" s="1"/>
  <c r="K189" i="18"/>
  <c r="G189" i="18"/>
  <c r="K188" i="18"/>
  <c r="G188" i="18"/>
  <c r="M188" i="18" s="1"/>
  <c r="J187" i="18"/>
  <c r="I187" i="18"/>
  <c r="K186" i="18"/>
  <c r="G186" i="18"/>
  <c r="N186" i="18" s="1"/>
  <c r="K185" i="18"/>
  <c r="G185" i="18"/>
  <c r="N185" i="18" s="1"/>
  <c r="K184" i="18"/>
  <c r="G184" i="18"/>
  <c r="M184" i="18" s="1"/>
  <c r="K183" i="18"/>
  <c r="G183" i="18"/>
  <c r="N183" i="18" s="1"/>
  <c r="K182" i="18"/>
  <c r="G182" i="18"/>
  <c r="M182" i="18" s="1"/>
  <c r="K181" i="18"/>
  <c r="G181" i="18"/>
  <c r="K180" i="18"/>
  <c r="G180" i="18"/>
  <c r="N180" i="18" s="1"/>
  <c r="K179" i="18"/>
  <c r="G179" i="18"/>
  <c r="N179" i="18" s="1"/>
  <c r="K178" i="18"/>
  <c r="G178" i="18"/>
  <c r="N178" i="18" s="1"/>
  <c r="K177" i="18"/>
  <c r="G177" i="18"/>
  <c r="M177" i="18" s="1"/>
  <c r="K176" i="18"/>
  <c r="O176" i="18" s="1"/>
  <c r="G176" i="18"/>
  <c r="N176" i="18" s="1"/>
  <c r="K175" i="18"/>
  <c r="G175" i="18"/>
  <c r="M175" i="18" s="1"/>
  <c r="K174" i="18"/>
  <c r="G174" i="18"/>
  <c r="J173" i="18"/>
  <c r="I173" i="18"/>
  <c r="K173" i="18" s="1"/>
  <c r="K172" i="18"/>
  <c r="O172" i="18" s="1"/>
  <c r="G172" i="18"/>
  <c r="N172" i="18" s="1"/>
  <c r="K171" i="18"/>
  <c r="G171" i="18"/>
  <c r="M171" i="18" s="1"/>
  <c r="K170" i="18"/>
  <c r="G170" i="18"/>
  <c r="N170" i="18" s="1"/>
  <c r="K169" i="18"/>
  <c r="G169" i="18"/>
  <c r="M169" i="18" s="1"/>
  <c r="K168" i="18"/>
  <c r="G168" i="18"/>
  <c r="J167" i="18"/>
  <c r="I167" i="18"/>
  <c r="K167" i="18" s="1"/>
  <c r="K166" i="18"/>
  <c r="G166" i="18"/>
  <c r="N166" i="18" s="1"/>
  <c r="K165" i="18"/>
  <c r="G165" i="18"/>
  <c r="M165" i="18" s="1"/>
  <c r="K164" i="18"/>
  <c r="G164" i="18"/>
  <c r="N164" i="18" s="1"/>
  <c r="K163" i="18"/>
  <c r="G163" i="18"/>
  <c r="M163" i="18" s="1"/>
  <c r="K162" i="18"/>
  <c r="G162" i="18"/>
  <c r="J161" i="18"/>
  <c r="I161" i="18"/>
  <c r="K160" i="18"/>
  <c r="G160" i="18"/>
  <c r="N160" i="18" s="1"/>
  <c r="K159" i="18"/>
  <c r="G159" i="18"/>
  <c r="M159" i="18" s="1"/>
  <c r="K158" i="18"/>
  <c r="G158" i="18"/>
  <c r="K157" i="18"/>
  <c r="G157" i="18"/>
  <c r="M157" i="18" s="1"/>
  <c r="J156" i="18"/>
  <c r="I156" i="18"/>
  <c r="K156" i="18" s="1"/>
  <c r="K155" i="18"/>
  <c r="G155" i="18"/>
  <c r="N155" i="18" s="1"/>
  <c r="K154" i="18"/>
  <c r="G154" i="18"/>
  <c r="N154" i="18" s="1"/>
  <c r="K153" i="18"/>
  <c r="G153" i="18"/>
  <c r="M153" i="18" s="1"/>
  <c r="K152" i="18"/>
  <c r="G152" i="18"/>
  <c r="N152" i="18" s="1"/>
  <c r="K151" i="18"/>
  <c r="G151" i="18"/>
  <c r="M151" i="18" s="1"/>
  <c r="K150" i="18"/>
  <c r="G150" i="18"/>
  <c r="M150" i="18" s="1"/>
  <c r="J149" i="18"/>
  <c r="I149" i="18"/>
  <c r="K147" i="18"/>
  <c r="G147" i="18"/>
  <c r="M147" i="18" s="1"/>
  <c r="N146" i="18"/>
  <c r="K146" i="18"/>
  <c r="G146" i="18"/>
  <c r="M146" i="18" s="1"/>
  <c r="K145" i="18"/>
  <c r="G145" i="18"/>
  <c r="K144" i="18"/>
  <c r="G144" i="18"/>
  <c r="N144" i="18" s="1"/>
  <c r="K143" i="18"/>
  <c r="G143" i="18"/>
  <c r="N143" i="18" s="1"/>
  <c r="K142" i="18"/>
  <c r="G142" i="18"/>
  <c r="M142" i="18" s="1"/>
  <c r="K141" i="18"/>
  <c r="G141" i="18"/>
  <c r="M141" i="18" s="1"/>
  <c r="J140" i="18"/>
  <c r="I140" i="18"/>
  <c r="K139" i="18"/>
  <c r="G139" i="18"/>
  <c r="N139" i="18" s="1"/>
  <c r="K138" i="18"/>
  <c r="G138" i="18"/>
  <c r="N138" i="18" s="1"/>
  <c r="K137" i="18"/>
  <c r="G137" i="18"/>
  <c r="N137" i="18" s="1"/>
  <c r="K136" i="18"/>
  <c r="G136" i="18"/>
  <c r="N136" i="18" s="1"/>
  <c r="N135" i="18"/>
  <c r="K135" i="18"/>
  <c r="G135" i="18"/>
  <c r="M135" i="18" s="1"/>
  <c r="K134" i="18"/>
  <c r="G134" i="18"/>
  <c r="N134" i="18" s="1"/>
  <c r="K133" i="18"/>
  <c r="G133" i="18"/>
  <c r="N133" i="18" s="1"/>
  <c r="J132" i="18"/>
  <c r="I132" i="18"/>
  <c r="K131" i="18"/>
  <c r="G131" i="18"/>
  <c r="N131" i="18" s="1"/>
  <c r="K130" i="18"/>
  <c r="G130" i="18"/>
  <c r="O130" i="18" s="1"/>
  <c r="K129" i="18"/>
  <c r="G129" i="18"/>
  <c r="M129" i="18" s="1"/>
  <c r="K128" i="18"/>
  <c r="G128" i="18"/>
  <c r="N128" i="18" s="1"/>
  <c r="K127" i="18"/>
  <c r="G127" i="18"/>
  <c r="N127" i="18" s="1"/>
  <c r="K126" i="18"/>
  <c r="G126" i="18"/>
  <c r="J125" i="18"/>
  <c r="I125" i="18"/>
  <c r="K124" i="18"/>
  <c r="G124" i="18"/>
  <c r="M124" i="18" s="1"/>
  <c r="K123" i="18"/>
  <c r="G123" i="18"/>
  <c r="M123" i="18" s="1"/>
  <c r="K122" i="18"/>
  <c r="G122" i="18"/>
  <c r="M122" i="18" s="1"/>
  <c r="K121" i="18"/>
  <c r="G121" i="18"/>
  <c r="N121" i="18" s="1"/>
  <c r="N120" i="18"/>
  <c r="M120" i="18"/>
  <c r="K120" i="18"/>
  <c r="G120" i="18"/>
  <c r="K119" i="18"/>
  <c r="G119" i="18"/>
  <c r="N119" i="18" s="1"/>
  <c r="K118" i="18"/>
  <c r="G118" i="18"/>
  <c r="N118" i="18" s="1"/>
  <c r="J117" i="18"/>
  <c r="I117" i="18"/>
  <c r="K116" i="18"/>
  <c r="G116" i="18"/>
  <c r="N116" i="18" s="1"/>
  <c r="K115" i="18"/>
  <c r="G115" i="18"/>
  <c r="N115" i="18" s="1"/>
  <c r="K114" i="18"/>
  <c r="G114" i="18"/>
  <c r="N114" i="18" s="1"/>
  <c r="K113" i="18"/>
  <c r="G113" i="18"/>
  <c r="N113" i="18" s="1"/>
  <c r="K112" i="18"/>
  <c r="G112" i="18"/>
  <c r="N112" i="18" s="1"/>
  <c r="K111" i="18"/>
  <c r="G111" i="18"/>
  <c r="N111" i="18" s="1"/>
  <c r="K110" i="18"/>
  <c r="G110" i="18"/>
  <c r="K109" i="18"/>
  <c r="G109" i="18"/>
  <c r="M109" i="18" s="1"/>
  <c r="J108" i="18"/>
  <c r="I108" i="18"/>
  <c r="K101" i="18"/>
  <c r="G101" i="18"/>
  <c r="N101" i="18" s="1"/>
  <c r="K100" i="18"/>
  <c r="G100" i="18"/>
  <c r="M100" i="18" s="1"/>
  <c r="K99" i="18"/>
  <c r="G99" i="18"/>
  <c r="N99" i="18" s="1"/>
  <c r="K98" i="18"/>
  <c r="G98" i="18"/>
  <c r="N98" i="18" s="1"/>
  <c r="K97" i="18"/>
  <c r="G97" i="18"/>
  <c r="M97" i="18" s="1"/>
  <c r="K96" i="18"/>
  <c r="G96" i="18"/>
  <c r="J95" i="18"/>
  <c r="I95" i="18"/>
  <c r="K94" i="18"/>
  <c r="G94" i="18"/>
  <c r="N94" i="18" s="1"/>
  <c r="K93" i="18"/>
  <c r="G93" i="18"/>
  <c r="M93" i="18" s="1"/>
  <c r="K92" i="18"/>
  <c r="G92" i="18"/>
  <c r="N92" i="18" s="1"/>
  <c r="K91" i="18"/>
  <c r="G91" i="18"/>
  <c r="M91" i="18" s="1"/>
  <c r="K90" i="18"/>
  <c r="G90" i="18"/>
  <c r="N90" i="18" s="1"/>
  <c r="K89" i="18"/>
  <c r="G89" i="18"/>
  <c r="J88" i="18"/>
  <c r="I88" i="18"/>
  <c r="K86" i="18"/>
  <c r="G86" i="18"/>
  <c r="N86" i="18" s="1"/>
  <c r="N85" i="18" s="1"/>
  <c r="J85" i="18"/>
  <c r="I85" i="18"/>
  <c r="K85" i="18" s="1"/>
  <c r="K84" i="18"/>
  <c r="G84" i="18"/>
  <c r="J83" i="18"/>
  <c r="K83" i="18" s="1"/>
  <c r="I83" i="18"/>
  <c r="K82" i="18"/>
  <c r="G82" i="18"/>
  <c r="N82" i="18" s="1"/>
  <c r="K81" i="18"/>
  <c r="G81" i="18"/>
  <c r="N80" i="18"/>
  <c r="M80" i="18"/>
  <c r="K80" i="18"/>
  <c r="G80" i="18"/>
  <c r="K79" i="18"/>
  <c r="G79" i="18"/>
  <c r="N79" i="18" s="1"/>
  <c r="K78" i="18"/>
  <c r="G78" i="18"/>
  <c r="M78" i="18" s="1"/>
  <c r="N77" i="18"/>
  <c r="M77" i="18"/>
  <c r="K77" i="18"/>
  <c r="G77" i="18"/>
  <c r="K76" i="18"/>
  <c r="G76" i="18"/>
  <c r="N76" i="18" s="1"/>
  <c r="J75" i="18"/>
  <c r="I75" i="18"/>
  <c r="K74" i="18"/>
  <c r="G74" i="18"/>
  <c r="O74" i="18" s="1"/>
  <c r="K73" i="18"/>
  <c r="G73" i="18"/>
  <c r="N73" i="18" s="1"/>
  <c r="K72" i="18"/>
  <c r="G72" i="18"/>
  <c r="M72" i="18" s="1"/>
  <c r="K71" i="18"/>
  <c r="G71" i="18"/>
  <c r="N71" i="18" s="1"/>
  <c r="K70" i="18"/>
  <c r="G70" i="18"/>
  <c r="N70" i="18" s="1"/>
  <c r="J69" i="18"/>
  <c r="I69" i="18"/>
  <c r="K68" i="18"/>
  <c r="G68" i="18"/>
  <c r="O68" i="18" s="1"/>
  <c r="K67" i="18"/>
  <c r="G67" i="18"/>
  <c r="N67" i="18" s="1"/>
  <c r="K66" i="18"/>
  <c r="G66" i="18"/>
  <c r="N66" i="18" s="1"/>
  <c r="K65" i="18"/>
  <c r="G65" i="18"/>
  <c r="M65" i="18" s="1"/>
  <c r="K64" i="18"/>
  <c r="G64" i="18"/>
  <c r="N64" i="18" s="1"/>
  <c r="K63" i="18"/>
  <c r="G63" i="18"/>
  <c r="M63" i="18" s="1"/>
  <c r="K62" i="18"/>
  <c r="G62" i="18"/>
  <c r="J61" i="18"/>
  <c r="I61" i="18"/>
  <c r="K60" i="18"/>
  <c r="G60" i="18"/>
  <c r="M60" i="18" s="1"/>
  <c r="K59" i="18"/>
  <c r="G59" i="18"/>
  <c r="N59" i="18" s="1"/>
  <c r="K58" i="18"/>
  <c r="G58" i="18"/>
  <c r="N58" i="18" s="1"/>
  <c r="J57" i="18"/>
  <c r="I57" i="18"/>
  <c r="K57" i="18" s="1"/>
  <c r="K56" i="18"/>
  <c r="G56" i="18"/>
  <c r="N56" i="18" s="1"/>
  <c r="K55" i="18"/>
  <c r="G55" i="18"/>
  <c r="N55" i="18" s="1"/>
  <c r="K54" i="18"/>
  <c r="G54" i="18"/>
  <c r="K53" i="18"/>
  <c r="G53" i="18"/>
  <c r="M53" i="18" s="1"/>
  <c r="K52" i="18"/>
  <c r="G52" i="18"/>
  <c r="N52" i="18" s="1"/>
  <c r="J51" i="18"/>
  <c r="I51" i="18"/>
  <c r="K50" i="18"/>
  <c r="G50" i="18"/>
  <c r="N50" i="18" s="1"/>
  <c r="K49" i="18"/>
  <c r="G49" i="18"/>
  <c r="N49" i="18" s="1"/>
  <c r="K48" i="18"/>
  <c r="G48" i="18"/>
  <c r="M48" i="18" s="1"/>
  <c r="K47" i="18"/>
  <c r="G47" i="18"/>
  <c r="N47" i="18" s="1"/>
  <c r="K46" i="18"/>
  <c r="G46" i="18"/>
  <c r="N46" i="18" s="1"/>
  <c r="K45" i="18"/>
  <c r="G45" i="18"/>
  <c r="M45" i="18" s="1"/>
  <c r="K44" i="18"/>
  <c r="G44" i="18"/>
  <c r="N44" i="18" s="1"/>
  <c r="K43" i="18"/>
  <c r="G43" i="18"/>
  <c r="K42" i="18"/>
  <c r="G42" i="18"/>
  <c r="N42" i="18" s="1"/>
  <c r="K41" i="18"/>
  <c r="G41" i="18"/>
  <c r="N41" i="18" s="1"/>
  <c r="J40" i="18"/>
  <c r="I40" i="18"/>
  <c r="K39" i="18"/>
  <c r="G39" i="18"/>
  <c r="M39" i="18" s="1"/>
  <c r="K38" i="18"/>
  <c r="G38" i="18"/>
  <c r="N38" i="18" s="1"/>
  <c r="K37" i="18"/>
  <c r="G37" i="18"/>
  <c r="O37" i="18" s="1"/>
  <c r="K36" i="18"/>
  <c r="G36" i="18"/>
  <c r="K35" i="18"/>
  <c r="G35" i="18"/>
  <c r="N35" i="18" s="1"/>
  <c r="K34" i="18"/>
  <c r="G34" i="18"/>
  <c r="N34" i="18" s="1"/>
  <c r="K33" i="18"/>
  <c r="G33" i="18"/>
  <c r="M33" i="18" s="1"/>
  <c r="K32" i="18"/>
  <c r="G32" i="18"/>
  <c r="N32" i="18" s="1"/>
  <c r="J31" i="18"/>
  <c r="I31" i="18"/>
  <c r="K31" i="18" s="1"/>
  <c r="K30" i="18"/>
  <c r="O30" i="18" s="1"/>
  <c r="G30" i="18"/>
  <c r="N30" i="18" s="1"/>
  <c r="K29" i="18"/>
  <c r="G29" i="18"/>
  <c r="N29" i="18" s="1"/>
  <c r="K28" i="18"/>
  <c r="G28" i="18"/>
  <c r="N28" i="18" s="1"/>
  <c r="K27" i="18"/>
  <c r="G27" i="18"/>
  <c r="N27" i="18" s="1"/>
  <c r="K26" i="18"/>
  <c r="G26" i="18"/>
  <c r="N26" i="18" s="1"/>
  <c r="K25" i="18"/>
  <c r="G25" i="18"/>
  <c r="M25" i="18" s="1"/>
  <c r="K24" i="18"/>
  <c r="G24" i="18"/>
  <c r="J23" i="18"/>
  <c r="I23" i="18"/>
  <c r="K22" i="18"/>
  <c r="G22" i="18"/>
  <c r="N22" i="18" s="1"/>
  <c r="K21" i="18"/>
  <c r="G21" i="18"/>
  <c r="N21" i="18" s="1"/>
  <c r="K20" i="18"/>
  <c r="G20" i="18"/>
  <c r="N20" i="18" s="1"/>
  <c r="K19" i="18"/>
  <c r="G19" i="18"/>
  <c r="M19" i="18" s="1"/>
  <c r="K18" i="18"/>
  <c r="G18" i="18"/>
  <c r="N18" i="18" s="1"/>
  <c r="J17" i="18"/>
  <c r="I17" i="18"/>
  <c r="K16" i="18"/>
  <c r="G16" i="18"/>
  <c r="N16" i="18" s="1"/>
  <c r="K15" i="18"/>
  <c r="G15" i="18"/>
  <c r="N15" i="18" s="1"/>
  <c r="K14" i="18"/>
  <c r="G14" i="18"/>
  <c r="N14" i="18" s="1"/>
  <c r="K13" i="18"/>
  <c r="G13" i="18"/>
  <c r="M13" i="18" s="1"/>
  <c r="K12" i="18"/>
  <c r="G12" i="18"/>
  <c r="N12" i="18" s="1"/>
  <c r="K11" i="18"/>
  <c r="G11" i="18"/>
  <c r="N11" i="18" s="1"/>
  <c r="K10" i="18"/>
  <c r="G10" i="18"/>
  <c r="N10" i="18" s="1"/>
  <c r="J9" i="18"/>
  <c r="F324" i="7"/>
  <c r="O50" i="18" l="1"/>
  <c r="O84" i="18"/>
  <c r="O83" i="18" s="1"/>
  <c r="M114" i="18"/>
  <c r="M179" i="18"/>
  <c r="O194" i="18"/>
  <c r="O223" i="18"/>
  <c r="O231" i="18"/>
  <c r="N262" i="18"/>
  <c r="O304" i="18"/>
  <c r="K259" i="18"/>
  <c r="O48" i="18"/>
  <c r="O67" i="18"/>
  <c r="O263" i="18"/>
  <c r="O290" i="18"/>
  <c r="O100" i="18"/>
  <c r="O28" i="18"/>
  <c r="N48" i="18"/>
  <c r="O94" i="18"/>
  <c r="N157" i="18"/>
  <c r="O180" i="18"/>
  <c r="N248" i="18"/>
  <c r="M298" i="18"/>
  <c r="G326" i="18"/>
  <c r="N326" i="18" s="1"/>
  <c r="O92" i="18"/>
  <c r="N60" i="18"/>
  <c r="O142" i="18"/>
  <c r="O154" i="18"/>
  <c r="N188" i="18"/>
  <c r="M10" i="18"/>
  <c r="N33" i="18"/>
  <c r="O64" i="18"/>
  <c r="K23" i="18"/>
  <c r="K61" i="18"/>
  <c r="K69" i="18"/>
  <c r="O109" i="18"/>
  <c r="O166" i="18"/>
  <c r="O178" i="18"/>
  <c r="K193" i="18"/>
  <c r="K214" i="18"/>
  <c r="K222" i="18"/>
  <c r="K238" i="18"/>
  <c r="N280" i="18"/>
  <c r="O284" i="18"/>
  <c r="K108" i="18"/>
  <c r="O192" i="18"/>
  <c r="O207" i="18"/>
  <c r="O295" i="18"/>
  <c r="M28" i="18"/>
  <c r="O186" i="18"/>
  <c r="O253" i="18"/>
  <c r="O59" i="18"/>
  <c r="O72" i="18"/>
  <c r="O112" i="18"/>
  <c r="M231" i="18"/>
  <c r="M257" i="18"/>
  <c r="O270" i="18"/>
  <c r="M15" i="18"/>
  <c r="O56" i="18"/>
  <c r="M59" i="18"/>
  <c r="N65" i="18"/>
  <c r="N93" i="18"/>
  <c r="O97" i="18"/>
  <c r="N100" i="18"/>
  <c r="N109" i="18"/>
  <c r="M119" i="18"/>
  <c r="O141" i="18"/>
  <c r="N147" i="18"/>
  <c r="O159" i="18"/>
  <c r="M180" i="18"/>
  <c r="O190" i="18"/>
  <c r="O225" i="18"/>
  <c r="N228" i="18"/>
  <c r="O250" i="18"/>
  <c r="O261" i="18"/>
  <c r="O282" i="18"/>
  <c r="O211" i="18"/>
  <c r="O45" i="18"/>
  <c r="O257" i="18"/>
  <c r="M34" i="18"/>
  <c r="O217" i="18"/>
  <c r="N266" i="18"/>
  <c r="O285" i="18"/>
  <c r="O49" i="18"/>
  <c r="N19" i="18"/>
  <c r="O27" i="18"/>
  <c r="N72" i="18"/>
  <c r="O76" i="18"/>
  <c r="N97" i="18"/>
  <c r="N159" i="18"/>
  <c r="N190" i="18"/>
  <c r="O201" i="18"/>
  <c r="O209" i="18"/>
  <c r="O208" i="18" s="1"/>
  <c r="M225" i="18"/>
  <c r="O247" i="18"/>
  <c r="O275" i="18"/>
  <c r="O279" i="18"/>
  <c r="O307" i="18"/>
  <c r="O25" i="18"/>
  <c r="O71" i="18"/>
  <c r="J213" i="18"/>
  <c r="O308" i="18"/>
  <c r="O34" i="18"/>
  <c r="N192" i="18"/>
  <c r="O260" i="18"/>
  <c r="M295" i="18"/>
  <c r="O299" i="18"/>
  <c r="O46" i="18"/>
  <c r="O35" i="18"/>
  <c r="N53" i="18"/>
  <c r="O60" i="18"/>
  <c r="O63" i="18"/>
  <c r="N184" i="18"/>
  <c r="O236" i="18"/>
  <c r="O251" i="18"/>
  <c r="O255" i="18"/>
  <c r="G259" i="18"/>
  <c r="O262" i="18"/>
  <c r="O264" i="18"/>
  <c r="N290" i="18"/>
  <c r="M307" i="18"/>
  <c r="O241" i="18"/>
  <c r="O169" i="18"/>
  <c r="O52" i="18"/>
  <c r="M186" i="18"/>
  <c r="O228" i="18"/>
  <c r="M263" i="18"/>
  <c r="O306" i="18"/>
  <c r="O19" i="18"/>
  <c r="M27" i="18"/>
  <c r="O10" i="18"/>
  <c r="O13" i="18"/>
  <c r="K17" i="18"/>
  <c r="O24" i="18"/>
  <c r="O36" i="18"/>
  <c r="K40" i="18"/>
  <c r="O54" i="18"/>
  <c r="O77" i="18"/>
  <c r="O110" i="18"/>
  <c r="O114" i="18"/>
  <c r="O120" i="18"/>
  <c r="O135" i="18"/>
  <c r="N142" i="18"/>
  <c r="O157" i="18"/>
  <c r="O160" i="18"/>
  <c r="O179" i="18"/>
  <c r="O188" i="18"/>
  <c r="N194" i="18"/>
  <c r="N236" i="18"/>
  <c r="O244" i="18"/>
  <c r="O276" i="18"/>
  <c r="O287" i="18"/>
  <c r="O311" i="18"/>
  <c r="D9" i="4"/>
  <c r="D26" i="13"/>
  <c r="I14" i="13"/>
  <c r="I12" i="13"/>
  <c r="I15" i="13"/>
  <c r="I10" i="13"/>
  <c r="I11" i="13"/>
  <c r="H355" i="18"/>
  <c r="G355" i="18"/>
  <c r="F355" i="18"/>
  <c r="N304" i="18"/>
  <c r="O296" i="18"/>
  <c r="O258" i="18"/>
  <c r="O237" i="18"/>
  <c r="O189" i="18"/>
  <c r="O187" i="18" s="1"/>
  <c r="O175" i="18"/>
  <c r="N175" i="18"/>
  <c r="N163" i="18"/>
  <c r="O158" i="18"/>
  <c r="N151" i="18"/>
  <c r="O139" i="18"/>
  <c r="M139" i="18"/>
  <c r="N124" i="18"/>
  <c r="O124" i="18"/>
  <c r="M116" i="18"/>
  <c r="O101" i="18"/>
  <c r="M94" i="18"/>
  <c r="O78" i="18"/>
  <c r="N78" i="18"/>
  <c r="M74" i="18"/>
  <c r="N74" i="18"/>
  <c r="O66" i="18"/>
  <c r="M66" i="18"/>
  <c r="O39" i="18"/>
  <c r="N39" i="18"/>
  <c r="O29" i="18"/>
  <c r="O22" i="18"/>
  <c r="O310" i="18"/>
  <c r="N301" i="18"/>
  <c r="N297" i="18" s="1"/>
  <c r="O294" i="18"/>
  <c r="M294" i="18"/>
  <c r="O293" i="18"/>
  <c r="N286" i="18"/>
  <c r="O269" i="18"/>
  <c r="M256" i="18"/>
  <c r="O256" i="18"/>
  <c r="N242" i="18"/>
  <c r="O234" i="18"/>
  <c r="N234" i="18"/>
  <c r="O226" i="18"/>
  <c r="M219" i="18"/>
  <c r="O219" i="18"/>
  <c r="M218" i="18"/>
  <c r="N202" i="18"/>
  <c r="O191" i="18"/>
  <c r="G187" i="18"/>
  <c r="O183" i="18"/>
  <c r="O171" i="18"/>
  <c r="N171" i="18"/>
  <c r="N165" i="18"/>
  <c r="N153" i="18"/>
  <c r="O144" i="18"/>
  <c r="M144" i="18"/>
  <c r="O137" i="18"/>
  <c r="M137" i="18"/>
  <c r="O136" i="18"/>
  <c r="N129" i="18"/>
  <c r="O128" i="18"/>
  <c r="O111" i="18"/>
  <c r="O98" i="18"/>
  <c r="O91" i="18"/>
  <c r="O80" i="18"/>
  <c r="O75" i="18" s="1"/>
  <c r="O42" i="18"/>
  <c r="M42" i="18"/>
  <c r="O16" i="18"/>
  <c r="M16" i="18"/>
  <c r="O21" i="18"/>
  <c r="N132" i="18"/>
  <c r="O170" i="18"/>
  <c r="O224" i="18"/>
  <c r="O272" i="18"/>
  <c r="O278" i="18"/>
  <c r="K289" i="18"/>
  <c r="O292" i="18"/>
  <c r="N13" i="18"/>
  <c r="M21" i="18"/>
  <c r="G23" i="18"/>
  <c r="O44" i="18"/>
  <c r="O47" i="18"/>
  <c r="K51" i="18"/>
  <c r="M56" i="18"/>
  <c r="O58" i="18"/>
  <c r="N63" i="18"/>
  <c r="O70" i="18"/>
  <c r="O82" i="18"/>
  <c r="K88" i="18"/>
  <c r="N91" i="18"/>
  <c r="O96" i="18"/>
  <c r="O99" i="18"/>
  <c r="G108" i="18"/>
  <c r="M112" i="18"/>
  <c r="K117" i="18"/>
  <c r="M127" i="18"/>
  <c r="O138" i="18"/>
  <c r="M143" i="18"/>
  <c r="O146" i="18"/>
  <c r="O152" i="18"/>
  <c r="O155" i="18"/>
  <c r="G156" i="18"/>
  <c r="K161" i="18"/>
  <c r="O164" i="18"/>
  <c r="O177" i="18"/>
  <c r="O182" i="18"/>
  <c r="N196" i="18"/>
  <c r="O200" i="18"/>
  <c r="O206" i="18"/>
  <c r="M209" i="18"/>
  <c r="M208" i="18" s="1"/>
  <c r="O212" i="18"/>
  <c r="O210" i="18" s="1"/>
  <c r="N216" i="18"/>
  <c r="M224" i="18"/>
  <c r="O227" i="18"/>
  <c r="O240" i="18"/>
  <c r="O246" i="18"/>
  <c r="M251" i="18"/>
  <c r="O254" i="18"/>
  <c r="M269" i="18"/>
  <c r="N272" i="18"/>
  <c r="M275" i="18"/>
  <c r="N278" i="18"/>
  <c r="M292" i="18"/>
  <c r="K297" i="18"/>
  <c r="N310" i="18"/>
  <c r="M36" i="18"/>
  <c r="M47" i="18"/>
  <c r="M54" i="18"/>
  <c r="M68" i="18"/>
  <c r="G83" i="18"/>
  <c r="M84" i="18"/>
  <c r="M83" i="18" s="1"/>
  <c r="M99" i="18"/>
  <c r="N122" i="18"/>
  <c r="M155" i="18"/>
  <c r="N177" i="18"/>
  <c r="N182" i="18"/>
  <c r="O185" i="18"/>
  <c r="K197" i="18"/>
  <c r="N200" i="18"/>
  <c r="M203" i="18"/>
  <c r="N206" i="18"/>
  <c r="N212" i="18"/>
  <c r="N210" i="18" s="1"/>
  <c r="N240" i="18"/>
  <c r="O243" i="18"/>
  <c r="N246" i="18"/>
  <c r="O249" i="18"/>
  <c r="N254" i="18"/>
  <c r="N252" i="18" s="1"/>
  <c r="M267" i="18"/>
  <c r="K273" i="18"/>
  <c r="M287" i="18"/>
  <c r="O300" i="18"/>
  <c r="O302" i="18"/>
  <c r="O196" i="18"/>
  <c r="N36" i="18"/>
  <c r="N54" i="18"/>
  <c r="N68" i="18"/>
  <c r="K75" i="18"/>
  <c r="N84" i="18"/>
  <c r="N83" i="18" s="1"/>
  <c r="O89" i="18"/>
  <c r="O122" i="18"/>
  <c r="K125" i="18"/>
  <c r="O131" i="18"/>
  <c r="O134" i="18"/>
  <c r="O153" i="18"/>
  <c r="O165" i="18"/>
  <c r="O203" i="18"/>
  <c r="G245" i="18"/>
  <c r="K252" i="18"/>
  <c r="O267" i="18"/>
  <c r="M300" i="18"/>
  <c r="O26" i="18"/>
  <c r="O86" i="18"/>
  <c r="O85" i="18" s="1"/>
  <c r="G9" i="18"/>
  <c r="O32" i="18"/>
  <c r="O31" i="18" s="1"/>
  <c r="N45" i="18"/>
  <c r="G57" i="18"/>
  <c r="M71" i="18"/>
  <c r="O73" i="18"/>
  <c r="M131" i="18"/>
  <c r="M134" i="18"/>
  <c r="O18" i="18"/>
  <c r="O38" i="18"/>
  <c r="N57" i="18"/>
  <c r="O143" i="18"/>
  <c r="O216" i="18"/>
  <c r="I8" i="18"/>
  <c r="K8" i="18" s="1"/>
  <c r="O14" i="18"/>
  <c r="J8" i="18"/>
  <c r="O53" i="18"/>
  <c r="M111" i="18"/>
  <c r="O113" i="18"/>
  <c r="O123" i="18"/>
  <c r="G125" i="18"/>
  <c r="G193" i="18"/>
  <c r="O198" i="18"/>
  <c r="G230" i="18"/>
  <c r="O235" i="18"/>
  <c r="M244" i="18"/>
  <c r="M250" i="18"/>
  <c r="N260" i="18"/>
  <c r="O268" i="18"/>
  <c r="O274" i="18"/>
  <c r="O280" i="18"/>
  <c r="O286" i="18"/>
  <c r="O288" i="18"/>
  <c r="G289" i="18"/>
  <c r="M306" i="18"/>
  <c r="O41" i="18"/>
  <c r="O79" i="18"/>
  <c r="G95" i="18"/>
  <c r="K140" i="18"/>
  <c r="O11" i="18"/>
  <c r="M22" i="18"/>
  <c r="N25" i="18"/>
  <c r="M30" i="18"/>
  <c r="M50" i="18"/>
  <c r="G61" i="18"/>
  <c r="O12" i="18"/>
  <c r="O15" i="18"/>
  <c r="O20" i="18"/>
  <c r="O33" i="18"/>
  <c r="O43" i="18"/>
  <c r="O40" i="18" s="1"/>
  <c r="O55" i="18"/>
  <c r="O62" i="18"/>
  <c r="O65" i="18"/>
  <c r="O81" i="18"/>
  <c r="O90" i="18"/>
  <c r="O93" i="18"/>
  <c r="K87" i="18"/>
  <c r="O116" i="18"/>
  <c r="O119" i="18"/>
  <c r="O129" i="18"/>
  <c r="K132" i="18"/>
  <c r="O147" i="18"/>
  <c r="O151" i="18"/>
  <c r="O163" i="18"/>
  <c r="N169" i="18"/>
  <c r="O184" i="18"/>
  <c r="O195" i="18"/>
  <c r="O202" i="18"/>
  <c r="O215" i="18"/>
  <c r="O218" i="18"/>
  <c r="O220" i="18"/>
  <c r="O229" i="18"/>
  <c r="O232" i="18"/>
  <c r="O230" i="18" s="1"/>
  <c r="O242" i="18"/>
  <c r="K245" i="18"/>
  <c r="O248" i="18"/>
  <c r="O266" i="18"/>
  <c r="M268" i="18"/>
  <c r="M274" i="18"/>
  <c r="M288" i="18"/>
  <c r="O291" i="18"/>
  <c r="O289" i="18" s="1"/>
  <c r="K328" i="18"/>
  <c r="N9" i="18"/>
  <c r="N17" i="18"/>
  <c r="N51" i="18"/>
  <c r="G17" i="18"/>
  <c r="G85" i="18"/>
  <c r="M18" i="18"/>
  <c r="M24" i="18"/>
  <c r="M38" i="18"/>
  <c r="G40" i="18"/>
  <c r="M44" i="18"/>
  <c r="M62" i="18"/>
  <c r="M82" i="18"/>
  <c r="M86" i="18"/>
  <c r="M85" i="18" s="1"/>
  <c r="M90" i="18"/>
  <c r="M96" i="18"/>
  <c r="O121" i="18"/>
  <c r="M136" i="18"/>
  <c r="N145" i="18"/>
  <c r="M145" i="18"/>
  <c r="O239" i="18"/>
  <c r="N239" i="18"/>
  <c r="M239" i="18"/>
  <c r="G238" i="18"/>
  <c r="N271" i="18"/>
  <c r="M271" i="18"/>
  <c r="N324" i="18"/>
  <c r="M324" i="18"/>
  <c r="E343" i="18"/>
  <c r="G343" i="18" s="1"/>
  <c r="G334" i="18"/>
  <c r="N24" i="18"/>
  <c r="M29" i="18"/>
  <c r="M35" i="18"/>
  <c r="M41" i="18"/>
  <c r="M49" i="18"/>
  <c r="G51" i="18"/>
  <c r="M55" i="18"/>
  <c r="N62" i="18"/>
  <c r="M67" i="18"/>
  <c r="G69" i="18"/>
  <c r="M73" i="18"/>
  <c r="G75" i="18"/>
  <c r="M79" i="18"/>
  <c r="N96" i="18"/>
  <c r="M101" i="18"/>
  <c r="M113" i="18"/>
  <c r="M121" i="18"/>
  <c r="M126" i="18"/>
  <c r="G140" i="18"/>
  <c r="N141" i="18"/>
  <c r="O145" i="18"/>
  <c r="O221" i="18"/>
  <c r="N221" i="18"/>
  <c r="M221" i="18"/>
  <c r="I213" i="18"/>
  <c r="K230" i="18"/>
  <c r="O233" i="18"/>
  <c r="N233" i="18"/>
  <c r="M233" i="18"/>
  <c r="O271" i="18"/>
  <c r="N277" i="18"/>
  <c r="N273" i="18" s="1"/>
  <c r="M277" i="18"/>
  <c r="G273" i="18"/>
  <c r="N283" i="18"/>
  <c r="N281" i="18" s="1"/>
  <c r="M283" i="18"/>
  <c r="N303" i="18"/>
  <c r="M303" i="18"/>
  <c r="K9" i="18"/>
  <c r="G31" i="18"/>
  <c r="M14" i="18"/>
  <c r="M20" i="18"/>
  <c r="M26" i="18"/>
  <c r="M32" i="18"/>
  <c r="M46" i="18"/>
  <c r="M52" i="18"/>
  <c r="M58" i="18"/>
  <c r="M64" i="18"/>
  <c r="M70" i="18"/>
  <c r="M76" i="18"/>
  <c r="G88" i="18"/>
  <c r="M92" i="18"/>
  <c r="K95" i="18"/>
  <c r="M98" i="18"/>
  <c r="M110" i="18"/>
  <c r="O115" i="18"/>
  <c r="G117" i="18"/>
  <c r="N123" i="18"/>
  <c r="N126" i="18"/>
  <c r="M128" i="18"/>
  <c r="O133" i="18"/>
  <c r="M138" i="18"/>
  <c r="N227" i="18"/>
  <c r="M227" i="18"/>
  <c r="O277" i="18"/>
  <c r="O283" i="18"/>
  <c r="O303" i="18"/>
  <c r="N325" i="18"/>
  <c r="O325" i="18" s="1"/>
  <c r="M12" i="18"/>
  <c r="M11" i="18"/>
  <c r="M37" i="18"/>
  <c r="M43" i="18"/>
  <c r="M81" i="18"/>
  <c r="M89" i="18"/>
  <c r="N110" i="18"/>
  <c r="M115" i="18"/>
  <c r="M118" i="18"/>
  <c r="O126" i="18"/>
  <c r="M130" i="18"/>
  <c r="G132" i="18"/>
  <c r="M133" i="18"/>
  <c r="E342" i="18"/>
  <c r="G342" i="18" s="1"/>
  <c r="G333" i="18"/>
  <c r="E344" i="18"/>
  <c r="G344" i="18" s="1"/>
  <c r="G335" i="18"/>
  <c r="O150" i="18"/>
  <c r="N150" i="18"/>
  <c r="N149" i="18" s="1"/>
  <c r="G149" i="18"/>
  <c r="O162" i="18"/>
  <c r="N162" i="18"/>
  <c r="M162" i="18"/>
  <c r="G161" i="18"/>
  <c r="N37" i="18"/>
  <c r="N43" i="18"/>
  <c r="N81" i="18"/>
  <c r="N75" i="18" s="1"/>
  <c r="N89" i="18"/>
  <c r="O118" i="18"/>
  <c r="N130" i="18"/>
  <c r="K149" i="18"/>
  <c r="I148" i="18"/>
  <c r="O181" i="18"/>
  <c r="N181" i="18"/>
  <c r="M181" i="18"/>
  <c r="N309" i="18"/>
  <c r="M309" i="18"/>
  <c r="G305" i="18"/>
  <c r="O168" i="18"/>
  <c r="N168" i="18"/>
  <c r="M168" i="18"/>
  <c r="G167" i="18"/>
  <c r="O127" i="18"/>
  <c r="J148" i="18"/>
  <c r="O174" i="18"/>
  <c r="N174" i="18"/>
  <c r="M174" i="18"/>
  <c r="G173" i="18"/>
  <c r="K187" i="18"/>
  <c r="O199" i="18"/>
  <c r="N199" i="18"/>
  <c r="N197" i="18" s="1"/>
  <c r="M199" i="18"/>
  <c r="O205" i="18"/>
  <c r="N205" i="18"/>
  <c r="N204" i="18" s="1"/>
  <c r="M205" i="18"/>
  <c r="G204" i="18"/>
  <c r="G265" i="18"/>
  <c r="G297" i="18"/>
  <c r="O309" i="18"/>
  <c r="N327" i="18"/>
  <c r="M327" i="18"/>
  <c r="N209" i="18"/>
  <c r="N208" i="18" s="1"/>
  <c r="G210" i="18"/>
  <c r="G214" i="18"/>
  <c r="G252" i="18"/>
  <c r="M152" i="18"/>
  <c r="M158" i="18"/>
  <c r="M164" i="18"/>
  <c r="M170" i="18"/>
  <c r="M176" i="18"/>
  <c r="M183" i="18"/>
  <c r="M189" i="18"/>
  <c r="M195" i="18"/>
  <c r="M193" i="18" s="1"/>
  <c r="G197" i="18"/>
  <c r="M201" i="18"/>
  <c r="M207" i="18"/>
  <c r="M211" i="18"/>
  <c r="M210" i="18" s="1"/>
  <c r="M215" i="18"/>
  <c r="M229" i="18"/>
  <c r="M235" i="18"/>
  <c r="M241" i="18"/>
  <c r="M247" i="18"/>
  <c r="M253" i="18"/>
  <c r="M279" i="18"/>
  <c r="G281" i="18"/>
  <c r="M285" i="18"/>
  <c r="M291" i="18"/>
  <c r="M311" i="18"/>
  <c r="N158" i="18"/>
  <c r="N156" i="18" s="1"/>
  <c r="N189" i="18"/>
  <c r="N195" i="18"/>
  <c r="M198" i="18"/>
  <c r="M220" i="18"/>
  <c r="G222" i="18"/>
  <c r="M226" i="18"/>
  <c r="M232" i="18"/>
  <c r="N247" i="18"/>
  <c r="M258" i="18"/>
  <c r="M264" i="18"/>
  <c r="M270" i="18"/>
  <c r="M276" i="18"/>
  <c r="M282" i="18"/>
  <c r="N291" i="18"/>
  <c r="N289" i="18" s="1"/>
  <c r="M296" i="18"/>
  <c r="M302" i="18"/>
  <c r="M308" i="18"/>
  <c r="M154" i="18"/>
  <c r="M160" i="18"/>
  <c r="M166" i="18"/>
  <c r="M172" i="18"/>
  <c r="M178" i="18"/>
  <c r="M185" i="18"/>
  <c r="M191" i="18"/>
  <c r="M217" i="18"/>
  <c r="M223" i="18"/>
  <c r="N232" i="18"/>
  <c r="M237" i="18"/>
  <c r="M243" i="18"/>
  <c r="M249" i="18"/>
  <c r="M255" i="18"/>
  <c r="M261" i="18"/>
  <c r="M293" i="18"/>
  <c r="M299" i="18"/>
  <c r="F328" i="18"/>
  <c r="I337" i="7"/>
  <c r="K334" i="7"/>
  <c r="K333" i="7"/>
  <c r="K325" i="7"/>
  <c r="K326" i="7"/>
  <c r="K327" i="7"/>
  <c r="K324" i="7"/>
  <c r="J328" i="7"/>
  <c r="I328" i="7"/>
  <c r="N259" i="18" l="1"/>
  <c r="M326" i="18"/>
  <c r="O326" i="18" s="1"/>
  <c r="N69" i="18"/>
  <c r="N108" i="18"/>
  <c r="O297" i="18"/>
  <c r="G328" i="18"/>
  <c r="J29" i="9" s="1"/>
  <c r="M140" i="18"/>
  <c r="J312" i="18"/>
  <c r="O95" i="18"/>
  <c r="O156" i="18"/>
  <c r="O259" i="18"/>
  <c r="O252" i="18"/>
  <c r="N95" i="18"/>
  <c r="O305" i="18"/>
  <c r="N117" i="18"/>
  <c r="N40" i="18"/>
  <c r="M259" i="18"/>
  <c r="N265" i="18"/>
  <c r="O23" i="18"/>
  <c r="N222" i="18"/>
  <c r="N61" i="18"/>
  <c r="N245" i="18"/>
  <c r="O88" i="18"/>
  <c r="O9" i="18"/>
  <c r="O17" i="18"/>
  <c r="M230" i="18"/>
  <c r="O197" i="18"/>
  <c r="N23" i="18"/>
  <c r="N167" i="18"/>
  <c r="M57" i="18"/>
  <c r="N31" i="18"/>
  <c r="O167" i="18"/>
  <c r="O132" i="18"/>
  <c r="N214" i="18"/>
  <c r="O61" i="18"/>
  <c r="N161" i="18"/>
  <c r="N230" i="18"/>
  <c r="N187" i="18"/>
  <c r="M149" i="18"/>
  <c r="M31" i="18"/>
  <c r="O57" i="18"/>
  <c r="D27" i="13"/>
  <c r="D10" i="4"/>
  <c r="J36" i="9"/>
  <c r="J13" i="9"/>
  <c r="J21" i="9"/>
  <c r="J38" i="9"/>
  <c r="J15" i="9"/>
  <c r="J23" i="9"/>
  <c r="J17" i="9"/>
  <c r="J25" i="9"/>
  <c r="J33" i="9"/>
  <c r="J19" i="9"/>
  <c r="J27" i="9"/>
  <c r="J35" i="9"/>
  <c r="M281" i="18"/>
  <c r="O204" i="18"/>
  <c r="M197" i="18"/>
  <c r="O193" i="18"/>
  <c r="O108" i="18"/>
  <c r="O51" i="18"/>
  <c r="M9" i="18"/>
  <c r="N305" i="18"/>
  <c r="O281" i="18"/>
  <c r="O245" i="18"/>
  <c r="O222" i="18"/>
  <c r="O117" i="18"/>
  <c r="M117" i="18"/>
  <c r="M108" i="18"/>
  <c r="N88" i="18"/>
  <c r="G8" i="18"/>
  <c r="M51" i="18"/>
  <c r="O265" i="18"/>
  <c r="O149" i="18"/>
  <c r="O214" i="18"/>
  <c r="M265" i="18"/>
  <c r="O140" i="18"/>
  <c r="O69" i="18"/>
  <c r="N173" i="18"/>
  <c r="M273" i="18"/>
  <c r="M88" i="18"/>
  <c r="M297" i="18"/>
  <c r="M222" i="18"/>
  <c r="O273" i="18"/>
  <c r="N238" i="18"/>
  <c r="N193" i="18"/>
  <c r="M156" i="18"/>
  <c r="M69" i="18"/>
  <c r="N140" i="18"/>
  <c r="M40" i="18"/>
  <c r="O238" i="18"/>
  <c r="M289" i="18"/>
  <c r="M187" i="18"/>
  <c r="M305" i="18"/>
  <c r="M245" i="18"/>
  <c r="O161" i="18"/>
  <c r="O327" i="18"/>
  <c r="K148" i="18"/>
  <c r="M335" i="18"/>
  <c r="M125" i="18"/>
  <c r="M238" i="18"/>
  <c r="O125" i="18"/>
  <c r="M214" i="18"/>
  <c r="M161" i="18"/>
  <c r="N125" i="18"/>
  <c r="M95" i="18"/>
  <c r="M23" i="18"/>
  <c r="M204" i="18"/>
  <c r="M173" i="18"/>
  <c r="M167" i="18"/>
  <c r="N333" i="18"/>
  <c r="M333" i="18"/>
  <c r="M75" i="18"/>
  <c r="N334" i="18"/>
  <c r="M334" i="18"/>
  <c r="M17" i="18"/>
  <c r="M132" i="18"/>
  <c r="I312" i="18"/>
  <c r="M252" i="18"/>
  <c r="M328" i="18"/>
  <c r="J8" i="9" s="1"/>
  <c r="O324" i="18"/>
  <c r="O173" i="18"/>
  <c r="G148" i="18"/>
  <c r="N328" i="18"/>
  <c r="J9" i="9" s="1"/>
  <c r="M61" i="18"/>
  <c r="G213" i="18"/>
  <c r="K213" i="18"/>
  <c r="J336" i="18" s="1"/>
  <c r="K328" i="7"/>
  <c r="O334" i="18" l="1"/>
  <c r="J30" i="9"/>
  <c r="O213" i="18"/>
  <c r="J24" i="9"/>
  <c r="J20" i="9"/>
  <c r="J14" i="9"/>
  <c r="N8" i="18"/>
  <c r="K312" i="18"/>
  <c r="J26" i="9"/>
  <c r="J10" i="9"/>
  <c r="J37" i="9"/>
  <c r="J32" i="9"/>
  <c r="J28" i="9"/>
  <c r="J11" i="9"/>
  <c r="J22" i="9"/>
  <c r="J34" i="9"/>
  <c r="J16" i="9"/>
  <c r="J12" i="9"/>
  <c r="J18" i="9"/>
  <c r="J31" i="9"/>
  <c r="N148" i="18"/>
  <c r="O8" i="18"/>
  <c r="N213" i="18"/>
  <c r="D28" i="13"/>
  <c r="D11" i="4"/>
  <c r="O148" i="18"/>
  <c r="M148" i="18"/>
  <c r="M213" i="18"/>
  <c r="G312" i="18"/>
  <c r="G313" i="18" s="1"/>
  <c r="M8" i="18"/>
  <c r="O328" i="18"/>
  <c r="K336" i="18"/>
  <c r="J335" i="18"/>
  <c r="O333" i="18"/>
  <c r="E335" i="7"/>
  <c r="G335" i="7" s="1"/>
  <c r="G334" i="7"/>
  <c r="E333" i="7"/>
  <c r="G333" i="7" s="1"/>
  <c r="F107" i="3"/>
  <c r="G107" i="3"/>
  <c r="I107" i="3"/>
  <c r="J107" i="3"/>
  <c r="E336" i="18" s="1"/>
  <c r="E107" i="3"/>
  <c r="H61" i="3"/>
  <c r="H62" i="3"/>
  <c r="H63" i="3"/>
  <c r="H64" i="3"/>
  <c r="H65" i="3"/>
  <c r="H66" i="3"/>
  <c r="H67" i="3"/>
  <c r="H68" i="3"/>
  <c r="H69" i="3"/>
  <c r="H70" i="3"/>
  <c r="H107" i="3" s="1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60" i="3"/>
  <c r="C336" i="7"/>
  <c r="C345" i="7" s="1"/>
  <c r="C335" i="7"/>
  <c r="C344" i="7" s="1"/>
  <c r="C334" i="7"/>
  <c r="C343" i="7" s="1"/>
  <c r="C333" i="7"/>
  <c r="C342" i="7" s="1"/>
  <c r="B336" i="7"/>
  <c r="B345" i="7" s="1"/>
  <c r="B335" i="7"/>
  <c r="B344" i="7" s="1"/>
  <c r="B334" i="7"/>
  <c r="B343" i="7" s="1"/>
  <c r="B333" i="7"/>
  <c r="B342" i="7" s="1"/>
  <c r="F326" i="7"/>
  <c r="G326" i="7" s="1"/>
  <c r="F327" i="7"/>
  <c r="G327" i="7" s="1"/>
  <c r="F325" i="7"/>
  <c r="G325" i="7" s="1"/>
  <c r="G324" i="7"/>
  <c r="N312" i="18" l="1"/>
  <c r="I9" i="9" s="1"/>
  <c r="E344" i="7"/>
  <c r="G344" i="7" s="1"/>
  <c r="D29" i="13"/>
  <c r="D12" i="4"/>
  <c r="E345" i="18"/>
  <c r="G345" i="18" s="1"/>
  <c r="G346" i="18" s="1"/>
  <c r="G336" i="18"/>
  <c r="E336" i="7"/>
  <c r="G336" i="7" s="1"/>
  <c r="M336" i="7" s="1"/>
  <c r="O312" i="18"/>
  <c r="O313" i="18" s="1"/>
  <c r="O314" i="18" s="1"/>
  <c r="M312" i="18"/>
  <c r="M335" i="7"/>
  <c r="N325" i="7"/>
  <c r="M325" i="7"/>
  <c r="M327" i="7"/>
  <c r="N327" i="7"/>
  <c r="E343" i="7"/>
  <c r="G343" i="7" s="1"/>
  <c r="E342" i="7"/>
  <c r="G342" i="7" s="1"/>
  <c r="M334" i="7"/>
  <c r="N334" i="7"/>
  <c r="M326" i="7"/>
  <c r="N326" i="7"/>
  <c r="N333" i="7"/>
  <c r="M333" i="7"/>
  <c r="E345" i="7"/>
  <c r="G345" i="7" s="1"/>
  <c r="G314" i="18"/>
  <c r="K335" i="18"/>
  <c r="K337" i="18" s="1"/>
  <c r="J337" i="18"/>
  <c r="N335" i="18"/>
  <c r="M324" i="7"/>
  <c r="N324" i="7"/>
  <c r="G328" i="7"/>
  <c r="F328" i="7"/>
  <c r="N313" i="18" l="1"/>
  <c r="N314" i="18" s="1"/>
  <c r="M313" i="18"/>
  <c r="M314" i="18" s="1"/>
  <c r="I8" i="9"/>
  <c r="D30" i="13"/>
  <c r="D13" i="4"/>
  <c r="G337" i="7"/>
  <c r="E29" i="9" s="1"/>
  <c r="M336" i="18"/>
  <c r="M337" i="18" s="1"/>
  <c r="G337" i="18"/>
  <c r="N336" i="18"/>
  <c r="O336" i="18" s="1"/>
  <c r="O325" i="7"/>
  <c r="O326" i="7"/>
  <c r="G346" i="7"/>
  <c r="M337" i="7"/>
  <c r="O333" i="7"/>
  <c r="E19" i="9"/>
  <c r="E15" i="9"/>
  <c r="E12" i="9"/>
  <c r="E22" i="9"/>
  <c r="E25" i="9"/>
  <c r="O327" i="7"/>
  <c r="N328" i="7"/>
  <c r="D9" i="9" s="1"/>
  <c r="O334" i="7"/>
  <c r="O335" i="18"/>
  <c r="N337" i="18"/>
  <c r="K9" i="9" s="1"/>
  <c r="D18" i="9"/>
  <c r="D26" i="9"/>
  <c r="D34" i="9"/>
  <c r="D28" i="9"/>
  <c r="D21" i="9"/>
  <c r="D22" i="9"/>
  <c r="D16" i="9"/>
  <c r="D11" i="9"/>
  <c r="D19" i="9"/>
  <c r="D27" i="9"/>
  <c r="D35" i="9"/>
  <c r="D20" i="9"/>
  <c r="D36" i="9"/>
  <c r="D29" i="9"/>
  <c r="D37" i="9"/>
  <c r="D30" i="9"/>
  <c r="D24" i="9"/>
  <c r="D17" i="9"/>
  <c r="D12" i="9"/>
  <c r="D32" i="9"/>
  <c r="D25" i="9"/>
  <c r="D13" i="9"/>
  <c r="D14" i="9"/>
  <c r="D38" i="9"/>
  <c r="D15" i="9"/>
  <c r="D23" i="9"/>
  <c r="D31" i="9"/>
  <c r="D10" i="9"/>
  <c r="D33" i="9"/>
  <c r="O324" i="7"/>
  <c r="M328" i="7"/>
  <c r="D8" i="9" s="1"/>
  <c r="K311" i="7"/>
  <c r="G311" i="7"/>
  <c r="M311" i="7" s="1"/>
  <c r="K310" i="7"/>
  <c r="G310" i="7"/>
  <c r="N310" i="7" s="1"/>
  <c r="K309" i="7"/>
  <c r="G309" i="7"/>
  <c r="M309" i="7" s="1"/>
  <c r="K308" i="7"/>
  <c r="G308" i="7"/>
  <c r="N308" i="7" s="1"/>
  <c r="K307" i="7"/>
  <c r="G307" i="7"/>
  <c r="K306" i="7"/>
  <c r="G306" i="7"/>
  <c r="N306" i="7" s="1"/>
  <c r="J305" i="7"/>
  <c r="I305" i="7"/>
  <c r="K304" i="7"/>
  <c r="G304" i="7"/>
  <c r="N304" i="7" s="1"/>
  <c r="K303" i="7"/>
  <c r="G303" i="7"/>
  <c r="N303" i="7" s="1"/>
  <c r="K302" i="7"/>
  <c r="G302" i="7"/>
  <c r="N302" i="7" s="1"/>
  <c r="K301" i="7"/>
  <c r="G301" i="7"/>
  <c r="K300" i="7"/>
  <c r="G300" i="7"/>
  <c r="N300" i="7" s="1"/>
  <c r="K299" i="7"/>
  <c r="G299" i="7"/>
  <c r="N299" i="7" s="1"/>
  <c r="K298" i="7"/>
  <c r="G298" i="7"/>
  <c r="N298" i="7" s="1"/>
  <c r="J297" i="7"/>
  <c r="I297" i="7"/>
  <c r="K296" i="7"/>
  <c r="G296" i="7"/>
  <c r="N296" i="7" s="1"/>
  <c r="K295" i="7"/>
  <c r="G295" i="7"/>
  <c r="K294" i="7"/>
  <c r="G294" i="7"/>
  <c r="N294" i="7" s="1"/>
  <c r="K293" i="7"/>
  <c r="G293" i="7"/>
  <c r="N293" i="7" s="1"/>
  <c r="K292" i="7"/>
  <c r="G292" i="7"/>
  <c r="M292" i="7" s="1"/>
  <c r="K291" i="7"/>
  <c r="G291" i="7"/>
  <c r="M291" i="7" s="1"/>
  <c r="K290" i="7"/>
  <c r="G290" i="7"/>
  <c r="N290" i="7" s="1"/>
  <c r="J289" i="7"/>
  <c r="I289" i="7"/>
  <c r="K289" i="7" s="1"/>
  <c r="K288" i="7"/>
  <c r="G288" i="7"/>
  <c r="N288" i="7" s="1"/>
  <c r="K287" i="7"/>
  <c r="G287" i="7"/>
  <c r="N287" i="7" s="1"/>
  <c r="K286" i="7"/>
  <c r="G286" i="7"/>
  <c r="M286" i="7" s="1"/>
  <c r="K285" i="7"/>
  <c r="G285" i="7"/>
  <c r="M285" i="7" s="1"/>
  <c r="K284" i="7"/>
  <c r="G284" i="7"/>
  <c r="N284" i="7" s="1"/>
  <c r="K283" i="7"/>
  <c r="G283" i="7"/>
  <c r="M283" i="7" s="1"/>
  <c r="K282" i="7"/>
  <c r="G282" i="7"/>
  <c r="N282" i="7" s="1"/>
  <c r="J281" i="7"/>
  <c r="I281" i="7"/>
  <c r="K280" i="7"/>
  <c r="G280" i="7"/>
  <c r="M280" i="7" s="1"/>
  <c r="K279" i="7"/>
  <c r="G279" i="7"/>
  <c r="M279" i="7" s="1"/>
  <c r="K278" i="7"/>
  <c r="G278" i="7"/>
  <c r="N278" i="7" s="1"/>
  <c r="K277" i="7"/>
  <c r="G277" i="7"/>
  <c r="M277" i="7" s="1"/>
  <c r="K276" i="7"/>
  <c r="G276" i="7"/>
  <c r="M276" i="7" s="1"/>
  <c r="K275" i="7"/>
  <c r="G275" i="7"/>
  <c r="K274" i="7"/>
  <c r="G274" i="7"/>
  <c r="N274" i="7" s="1"/>
  <c r="J273" i="7"/>
  <c r="I273" i="7"/>
  <c r="K272" i="7"/>
  <c r="G272" i="7"/>
  <c r="N272" i="7" s="1"/>
  <c r="K271" i="7"/>
  <c r="G271" i="7"/>
  <c r="M271" i="7" s="1"/>
  <c r="K270" i="7"/>
  <c r="G270" i="7"/>
  <c r="N270" i="7" s="1"/>
  <c r="K269" i="7"/>
  <c r="G269" i="7"/>
  <c r="K268" i="7"/>
  <c r="G268" i="7"/>
  <c r="N268" i="7" s="1"/>
  <c r="K267" i="7"/>
  <c r="G267" i="7"/>
  <c r="N267" i="7" s="1"/>
  <c r="K266" i="7"/>
  <c r="G266" i="7"/>
  <c r="N266" i="7" s="1"/>
  <c r="J265" i="7"/>
  <c r="I265" i="7"/>
  <c r="K264" i="7"/>
  <c r="G264" i="7"/>
  <c r="N264" i="7" s="1"/>
  <c r="K263" i="7"/>
  <c r="G263" i="7"/>
  <c r="K262" i="7"/>
  <c r="G262" i="7"/>
  <c r="N262" i="7" s="1"/>
  <c r="K261" i="7"/>
  <c r="G261" i="7"/>
  <c r="K260" i="7"/>
  <c r="G260" i="7"/>
  <c r="M260" i="7" s="1"/>
  <c r="J259" i="7"/>
  <c r="I259" i="7"/>
  <c r="K258" i="7"/>
  <c r="G258" i="7"/>
  <c r="N258" i="7" s="1"/>
  <c r="K257" i="7"/>
  <c r="G257" i="7"/>
  <c r="K256" i="7"/>
  <c r="G256" i="7"/>
  <c r="N256" i="7" s="1"/>
  <c r="K255" i="7"/>
  <c r="G255" i="7"/>
  <c r="N255" i="7" s="1"/>
  <c r="K254" i="7"/>
  <c r="G254" i="7"/>
  <c r="M254" i="7" s="1"/>
  <c r="K253" i="7"/>
  <c r="G253" i="7"/>
  <c r="N253" i="7" s="1"/>
  <c r="J252" i="7"/>
  <c r="I252" i="7"/>
  <c r="K251" i="7"/>
  <c r="G251" i="7"/>
  <c r="K250" i="7"/>
  <c r="G250" i="7"/>
  <c r="M250" i="7" s="1"/>
  <c r="K249" i="7"/>
  <c r="G249" i="7"/>
  <c r="N249" i="7" s="1"/>
  <c r="K248" i="7"/>
  <c r="G248" i="7"/>
  <c r="M248" i="7" s="1"/>
  <c r="K247" i="7"/>
  <c r="G247" i="7"/>
  <c r="M247" i="7" s="1"/>
  <c r="K246" i="7"/>
  <c r="G246" i="7"/>
  <c r="N246" i="7" s="1"/>
  <c r="J245" i="7"/>
  <c r="I245" i="7"/>
  <c r="K244" i="7"/>
  <c r="G244" i="7"/>
  <c r="N244" i="7" s="1"/>
  <c r="K243" i="7"/>
  <c r="G243" i="7"/>
  <c r="N243" i="7" s="1"/>
  <c r="K242" i="7"/>
  <c r="G242" i="7"/>
  <c r="N242" i="7" s="1"/>
  <c r="K241" i="7"/>
  <c r="G241" i="7"/>
  <c r="M241" i="7" s="1"/>
  <c r="K240" i="7"/>
  <c r="G240" i="7"/>
  <c r="K239" i="7"/>
  <c r="G239" i="7"/>
  <c r="N239" i="7" s="1"/>
  <c r="J238" i="7"/>
  <c r="I238" i="7"/>
  <c r="K237" i="7"/>
  <c r="G237" i="7"/>
  <c r="N237" i="7" s="1"/>
  <c r="K236" i="7"/>
  <c r="G236" i="7"/>
  <c r="K235" i="7"/>
  <c r="G235" i="7"/>
  <c r="M235" i="7" s="1"/>
  <c r="K234" i="7"/>
  <c r="G234" i="7"/>
  <c r="N234" i="7" s="1"/>
  <c r="K233" i="7"/>
  <c r="G233" i="7"/>
  <c r="M233" i="7" s="1"/>
  <c r="K232" i="7"/>
  <c r="G232" i="7"/>
  <c r="M232" i="7" s="1"/>
  <c r="K231" i="7"/>
  <c r="G231" i="7"/>
  <c r="J230" i="7"/>
  <c r="I230" i="7"/>
  <c r="K229" i="7"/>
  <c r="G229" i="7"/>
  <c r="M229" i="7" s="1"/>
  <c r="K228" i="7"/>
  <c r="G228" i="7"/>
  <c r="N228" i="7" s="1"/>
  <c r="K227" i="7"/>
  <c r="G227" i="7"/>
  <c r="N227" i="7" s="1"/>
  <c r="K226" i="7"/>
  <c r="G226" i="7"/>
  <c r="M226" i="7" s="1"/>
  <c r="K225" i="7"/>
  <c r="G225" i="7"/>
  <c r="K224" i="7"/>
  <c r="G224" i="7"/>
  <c r="N224" i="7" s="1"/>
  <c r="K223" i="7"/>
  <c r="G223" i="7"/>
  <c r="N223" i="7" s="1"/>
  <c r="J222" i="7"/>
  <c r="I222" i="7"/>
  <c r="K221" i="7"/>
  <c r="G221" i="7"/>
  <c r="N221" i="7" s="1"/>
  <c r="K220" i="7"/>
  <c r="G220" i="7"/>
  <c r="M220" i="7" s="1"/>
  <c r="K219" i="7"/>
  <c r="G219" i="7"/>
  <c r="K218" i="7"/>
  <c r="G218" i="7"/>
  <c r="N218" i="7" s="1"/>
  <c r="K217" i="7"/>
  <c r="G217" i="7"/>
  <c r="N217" i="7" s="1"/>
  <c r="K216" i="7"/>
  <c r="G216" i="7"/>
  <c r="N216" i="7" s="1"/>
  <c r="K215" i="7"/>
  <c r="G215" i="7"/>
  <c r="N215" i="7" s="1"/>
  <c r="J214" i="7"/>
  <c r="I214" i="7"/>
  <c r="K212" i="7"/>
  <c r="G212" i="7"/>
  <c r="N212" i="7" s="1"/>
  <c r="K211" i="7"/>
  <c r="G211" i="7"/>
  <c r="M211" i="7" s="1"/>
  <c r="J210" i="7"/>
  <c r="I210" i="7"/>
  <c r="K209" i="7"/>
  <c r="G209" i="7"/>
  <c r="J208" i="7"/>
  <c r="I208" i="7"/>
  <c r="K207" i="7"/>
  <c r="G207" i="7"/>
  <c r="N207" i="7" s="1"/>
  <c r="K206" i="7"/>
  <c r="G206" i="7"/>
  <c r="N206" i="7" s="1"/>
  <c r="K205" i="7"/>
  <c r="G205" i="7"/>
  <c r="N205" i="7" s="1"/>
  <c r="J204" i="7"/>
  <c r="I204" i="7"/>
  <c r="K203" i="7"/>
  <c r="G203" i="7"/>
  <c r="N203" i="7" s="1"/>
  <c r="K202" i="7"/>
  <c r="G202" i="7"/>
  <c r="N202" i="7" s="1"/>
  <c r="K201" i="7"/>
  <c r="G201" i="7"/>
  <c r="M201" i="7" s="1"/>
  <c r="K200" i="7"/>
  <c r="G200" i="7"/>
  <c r="N200" i="7" s="1"/>
  <c r="K199" i="7"/>
  <c r="G199" i="7"/>
  <c r="N199" i="7" s="1"/>
  <c r="K198" i="7"/>
  <c r="G198" i="7"/>
  <c r="M198" i="7" s="1"/>
  <c r="J197" i="7"/>
  <c r="I197" i="7"/>
  <c r="K196" i="7"/>
  <c r="G196" i="7"/>
  <c r="K195" i="7"/>
  <c r="G195" i="7"/>
  <c r="M195" i="7" s="1"/>
  <c r="K194" i="7"/>
  <c r="G194" i="7"/>
  <c r="N194" i="7" s="1"/>
  <c r="J193" i="7"/>
  <c r="I193" i="7"/>
  <c r="K192" i="7"/>
  <c r="G192" i="7"/>
  <c r="N192" i="7" s="1"/>
  <c r="K191" i="7"/>
  <c r="G191" i="7"/>
  <c r="N191" i="7" s="1"/>
  <c r="K190" i="7"/>
  <c r="G190" i="7"/>
  <c r="M190" i="7" s="1"/>
  <c r="K189" i="7"/>
  <c r="G189" i="7"/>
  <c r="M189" i="7" s="1"/>
  <c r="K188" i="7"/>
  <c r="G188" i="7"/>
  <c r="N188" i="7" s="1"/>
  <c r="J187" i="7"/>
  <c r="I187" i="7"/>
  <c r="K186" i="7"/>
  <c r="G186" i="7"/>
  <c r="N186" i="7" s="1"/>
  <c r="K185" i="7"/>
  <c r="G185" i="7"/>
  <c r="N185" i="7" s="1"/>
  <c r="K184" i="7"/>
  <c r="G184" i="7"/>
  <c r="N184" i="7" s="1"/>
  <c r="K183" i="7"/>
  <c r="G183" i="7"/>
  <c r="M183" i="7" s="1"/>
  <c r="K182" i="7"/>
  <c r="G182" i="7"/>
  <c r="N182" i="7" s="1"/>
  <c r="K181" i="7"/>
  <c r="G181" i="7"/>
  <c r="M181" i="7" s="1"/>
  <c r="K180" i="7"/>
  <c r="G180" i="7"/>
  <c r="K179" i="7"/>
  <c r="G179" i="7"/>
  <c r="K178" i="7"/>
  <c r="G178" i="7"/>
  <c r="N178" i="7" s="1"/>
  <c r="K177" i="7"/>
  <c r="G177" i="7"/>
  <c r="K176" i="7"/>
  <c r="G176" i="7"/>
  <c r="M176" i="7" s="1"/>
  <c r="K175" i="7"/>
  <c r="G175" i="7"/>
  <c r="N175" i="7" s="1"/>
  <c r="K174" i="7"/>
  <c r="G174" i="7"/>
  <c r="M174" i="7" s="1"/>
  <c r="J173" i="7"/>
  <c r="I173" i="7"/>
  <c r="K172" i="7"/>
  <c r="G172" i="7"/>
  <c r="N172" i="7" s="1"/>
  <c r="K171" i="7"/>
  <c r="G171" i="7"/>
  <c r="N171" i="7" s="1"/>
  <c r="K170" i="7"/>
  <c r="G170" i="7"/>
  <c r="M170" i="7" s="1"/>
  <c r="K169" i="7"/>
  <c r="G169" i="7"/>
  <c r="N169" i="7" s="1"/>
  <c r="K168" i="7"/>
  <c r="G168" i="7"/>
  <c r="M168" i="7" s="1"/>
  <c r="J167" i="7"/>
  <c r="I167" i="7"/>
  <c r="K166" i="7"/>
  <c r="G166" i="7"/>
  <c r="N166" i="7" s="1"/>
  <c r="K165" i="7"/>
  <c r="G165" i="7"/>
  <c r="K164" i="7"/>
  <c r="G164" i="7"/>
  <c r="N164" i="7" s="1"/>
  <c r="K163" i="7"/>
  <c r="G163" i="7"/>
  <c r="N163" i="7" s="1"/>
  <c r="K162" i="7"/>
  <c r="G162" i="7"/>
  <c r="M162" i="7" s="1"/>
  <c r="J161" i="7"/>
  <c r="I161" i="7"/>
  <c r="K160" i="7"/>
  <c r="G160" i="7"/>
  <c r="N160" i="7" s="1"/>
  <c r="K159" i="7"/>
  <c r="G159" i="7"/>
  <c r="M159" i="7" s="1"/>
  <c r="K158" i="7"/>
  <c r="G158" i="7"/>
  <c r="K157" i="7"/>
  <c r="G157" i="7"/>
  <c r="N157" i="7" s="1"/>
  <c r="J156" i="7"/>
  <c r="I156" i="7"/>
  <c r="K155" i="7"/>
  <c r="G155" i="7"/>
  <c r="N155" i="7" s="1"/>
  <c r="K154" i="7"/>
  <c r="G154" i="7"/>
  <c r="N154" i="7" s="1"/>
  <c r="K153" i="7"/>
  <c r="G153" i="7"/>
  <c r="N153" i="7" s="1"/>
  <c r="K152" i="7"/>
  <c r="G152" i="7"/>
  <c r="K151" i="7"/>
  <c r="G151" i="7"/>
  <c r="N151" i="7" s="1"/>
  <c r="K150" i="7"/>
  <c r="G150" i="7"/>
  <c r="N150" i="7" s="1"/>
  <c r="J149" i="7"/>
  <c r="I149" i="7"/>
  <c r="K147" i="7"/>
  <c r="G147" i="7"/>
  <c r="N147" i="7" s="1"/>
  <c r="K146" i="7"/>
  <c r="G146" i="7"/>
  <c r="N146" i="7" s="1"/>
  <c r="K145" i="7"/>
  <c r="G145" i="7"/>
  <c r="M145" i="7" s="1"/>
  <c r="K144" i="7"/>
  <c r="G144" i="7"/>
  <c r="M144" i="7" s="1"/>
  <c r="K143" i="7"/>
  <c r="G143" i="7"/>
  <c r="N143" i="7" s="1"/>
  <c r="K142" i="7"/>
  <c r="G142" i="7"/>
  <c r="N142" i="7" s="1"/>
  <c r="K141" i="7"/>
  <c r="G141" i="7"/>
  <c r="N141" i="7" s="1"/>
  <c r="J140" i="7"/>
  <c r="I140" i="7"/>
  <c r="K139" i="7"/>
  <c r="G139" i="7"/>
  <c r="M139" i="7" s="1"/>
  <c r="K138" i="7"/>
  <c r="G138" i="7"/>
  <c r="N138" i="7" s="1"/>
  <c r="K137" i="7"/>
  <c r="G137" i="7"/>
  <c r="M137" i="7" s="1"/>
  <c r="K136" i="7"/>
  <c r="G136" i="7"/>
  <c r="N136" i="7" s="1"/>
  <c r="K135" i="7"/>
  <c r="G135" i="7"/>
  <c r="N135" i="7" s="1"/>
  <c r="K134" i="7"/>
  <c r="G134" i="7"/>
  <c r="N134" i="7" s="1"/>
  <c r="K133" i="7"/>
  <c r="G133" i="7"/>
  <c r="M133" i="7" s="1"/>
  <c r="J132" i="7"/>
  <c r="I132" i="7"/>
  <c r="K131" i="7"/>
  <c r="G131" i="7"/>
  <c r="N131" i="7" s="1"/>
  <c r="K130" i="7"/>
  <c r="G130" i="7"/>
  <c r="N130" i="7" s="1"/>
  <c r="K129" i="7"/>
  <c r="G129" i="7"/>
  <c r="N129" i="7" s="1"/>
  <c r="K128" i="7"/>
  <c r="G128" i="7"/>
  <c r="K127" i="7"/>
  <c r="G127" i="7"/>
  <c r="M127" i="7" s="1"/>
  <c r="K126" i="7"/>
  <c r="G126" i="7"/>
  <c r="N126" i="7" s="1"/>
  <c r="J125" i="7"/>
  <c r="I125" i="7"/>
  <c r="K124" i="7"/>
  <c r="G124" i="7"/>
  <c r="N124" i="7" s="1"/>
  <c r="K123" i="7"/>
  <c r="G123" i="7"/>
  <c r="N123" i="7" s="1"/>
  <c r="K122" i="7"/>
  <c r="G122" i="7"/>
  <c r="N122" i="7" s="1"/>
  <c r="K121" i="7"/>
  <c r="G121" i="7"/>
  <c r="M121" i="7" s="1"/>
  <c r="K120" i="7"/>
  <c r="G120" i="7"/>
  <c r="N120" i="7" s="1"/>
  <c r="K119" i="7"/>
  <c r="G119" i="7"/>
  <c r="N119" i="7" s="1"/>
  <c r="K118" i="7"/>
  <c r="G118" i="7"/>
  <c r="N118" i="7" s="1"/>
  <c r="J117" i="7"/>
  <c r="I117" i="7"/>
  <c r="K116" i="7"/>
  <c r="G116" i="7"/>
  <c r="M116" i="7" s="1"/>
  <c r="K115" i="7"/>
  <c r="G115" i="7"/>
  <c r="M115" i="7" s="1"/>
  <c r="K114" i="7"/>
  <c r="G114" i="7"/>
  <c r="N114" i="7" s="1"/>
  <c r="K113" i="7"/>
  <c r="G113" i="7"/>
  <c r="K112" i="7"/>
  <c r="G112" i="7"/>
  <c r="N112" i="7" s="1"/>
  <c r="K111" i="7"/>
  <c r="G111" i="7"/>
  <c r="N111" i="7" s="1"/>
  <c r="K110" i="7"/>
  <c r="G110" i="7"/>
  <c r="N110" i="7" s="1"/>
  <c r="K109" i="7"/>
  <c r="G109" i="7"/>
  <c r="M109" i="7" s="1"/>
  <c r="J108" i="7"/>
  <c r="I108" i="7"/>
  <c r="K101" i="7"/>
  <c r="G101" i="7"/>
  <c r="K100" i="7"/>
  <c r="G100" i="7"/>
  <c r="N100" i="7" s="1"/>
  <c r="K99" i="7"/>
  <c r="G99" i="7"/>
  <c r="N99" i="7" s="1"/>
  <c r="K98" i="7"/>
  <c r="G98" i="7"/>
  <c r="M98" i="7" s="1"/>
  <c r="K97" i="7"/>
  <c r="G97" i="7"/>
  <c r="M97" i="7" s="1"/>
  <c r="K96" i="7"/>
  <c r="G96" i="7"/>
  <c r="J95" i="7"/>
  <c r="I95" i="7"/>
  <c r="K94" i="7"/>
  <c r="G94" i="7"/>
  <c r="N94" i="7" s="1"/>
  <c r="K93" i="7"/>
  <c r="G93" i="7"/>
  <c r="N93" i="7" s="1"/>
  <c r="K92" i="7"/>
  <c r="G92" i="7"/>
  <c r="N92" i="7" s="1"/>
  <c r="K91" i="7"/>
  <c r="G91" i="7"/>
  <c r="M91" i="7" s="1"/>
  <c r="K90" i="7"/>
  <c r="G90" i="7"/>
  <c r="K89" i="7"/>
  <c r="G89" i="7"/>
  <c r="N89" i="7" s="1"/>
  <c r="J88" i="7"/>
  <c r="I88" i="7"/>
  <c r="K86" i="7"/>
  <c r="G86" i="7"/>
  <c r="N86" i="7" s="1"/>
  <c r="N85" i="7" s="1"/>
  <c r="J85" i="7"/>
  <c r="I85" i="7"/>
  <c r="K84" i="7"/>
  <c r="G84" i="7"/>
  <c r="N84" i="7" s="1"/>
  <c r="N83" i="7" s="1"/>
  <c r="J83" i="7"/>
  <c r="I83" i="7"/>
  <c r="K82" i="7"/>
  <c r="G82" i="7"/>
  <c r="N82" i="7" s="1"/>
  <c r="K81" i="7"/>
  <c r="G81" i="7"/>
  <c r="N81" i="7" s="1"/>
  <c r="K80" i="7"/>
  <c r="G80" i="7"/>
  <c r="N80" i="7" s="1"/>
  <c r="K79" i="7"/>
  <c r="G79" i="7"/>
  <c r="K78" i="7"/>
  <c r="G78" i="7"/>
  <c r="N78" i="7" s="1"/>
  <c r="K77" i="7"/>
  <c r="G77" i="7"/>
  <c r="N77" i="7" s="1"/>
  <c r="K76" i="7"/>
  <c r="G76" i="7"/>
  <c r="N76" i="7" s="1"/>
  <c r="J75" i="7"/>
  <c r="I75" i="7"/>
  <c r="K74" i="7"/>
  <c r="G74" i="7"/>
  <c r="K73" i="7"/>
  <c r="G73" i="7"/>
  <c r="K72" i="7"/>
  <c r="G72" i="7"/>
  <c r="N72" i="7" s="1"/>
  <c r="K71" i="7"/>
  <c r="G71" i="7"/>
  <c r="N71" i="7" s="1"/>
  <c r="K70" i="7"/>
  <c r="G70" i="7"/>
  <c r="N70" i="7" s="1"/>
  <c r="J69" i="7"/>
  <c r="I69" i="7"/>
  <c r="K68" i="7"/>
  <c r="G68" i="7"/>
  <c r="N68" i="7" s="1"/>
  <c r="K67" i="7"/>
  <c r="G67" i="7"/>
  <c r="K66" i="7"/>
  <c r="G66" i="7"/>
  <c r="N66" i="7" s="1"/>
  <c r="K65" i="7"/>
  <c r="G65" i="7"/>
  <c r="N65" i="7" s="1"/>
  <c r="K64" i="7"/>
  <c r="G64" i="7"/>
  <c r="M64" i="7" s="1"/>
  <c r="K63" i="7"/>
  <c r="G63" i="7"/>
  <c r="M63" i="7" s="1"/>
  <c r="K62" i="7"/>
  <c r="G62" i="7"/>
  <c r="N62" i="7" s="1"/>
  <c r="J61" i="7"/>
  <c r="I61" i="7"/>
  <c r="K60" i="7"/>
  <c r="G60" i="7"/>
  <c r="N60" i="7" s="1"/>
  <c r="K59" i="7"/>
  <c r="G59" i="7"/>
  <c r="M59" i="7" s="1"/>
  <c r="K58" i="7"/>
  <c r="G58" i="7"/>
  <c r="M58" i="7" s="1"/>
  <c r="J57" i="7"/>
  <c r="I57" i="7"/>
  <c r="K56" i="7"/>
  <c r="G56" i="7"/>
  <c r="N56" i="7" s="1"/>
  <c r="K55" i="7"/>
  <c r="G55" i="7"/>
  <c r="K54" i="7"/>
  <c r="G54" i="7"/>
  <c r="N54" i="7" s="1"/>
  <c r="K53" i="7"/>
  <c r="G53" i="7"/>
  <c r="M53" i="7" s="1"/>
  <c r="K52" i="7"/>
  <c r="G52" i="7"/>
  <c r="M52" i="7" s="1"/>
  <c r="J51" i="7"/>
  <c r="I51" i="7"/>
  <c r="K50" i="7"/>
  <c r="G50" i="7"/>
  <c r="N50" i="7" s="1"/>
  <c r="K49" i="7"/>
  <c r="G49" i="7"/>
  <c r="K48" i="7"/>
  <c r="G48" i="7"/>
  <c r="N48" i="7" s="1"/>
  <c r="K47" i="7"/>
  <c r="G47" i="7"/>
  <c r="N47" i="7" s="1"/>
  <c r="K46" i="7"/>
  <c r="G46" i="7"/>
  <c r="M46" i="7" s="1"/>
  <c r="K45" i="7"/>
  <c r="G45" i="7"/>
  <c r="M45" i="7" s="1"/>
  <c r="K44" i="7"/>
  <c r="G44" i="7"/>
  <c r="N44" i="7" s="1"/>
  <c r="K43" i="7"/>
  <c r="G43" i="7"/>
  <c r="N43" i="7" s="1"/>
  <c r="K42" i="7"/>
  <c r="G42" i="7"/>
  <c r="M42" i="7" s="1"/>
  <c r="K41" i="7"/>
  <c r="G41" i="7"/>
  <c r="J40" i="7"/>
  <c r="I40" i="7"/>
  <c r="K39" i="7"/>
  <c r="G39" i="7"/>
  <c r="M39" i="7" s="1"/>
  <c r="K38" i="7"/>
  <c r="G38" i="7"/>
  <c r="N38" i="7" s="1"/>
  <c r="K37" i="7"/>
  <c r="G37" i="7"/>
  <c r="N37" i="7" s="1"/>
  <c r="K36" i="7"/>
  <c r="G36" i="7"/>
  <c r="M36" i="7" s="1"/>
  <c r="K35" i="7"/>
  <c r="G35" i="7"/>
  <c r="N35" i="7" s="1"/>
  <c r="K34" i="7"/>
  <c r="G34" i="7"/>
  <c r="N34" i="7" s="1"/>
  <c r="K33" i="7"/>
  <c r="G33" i="7"/>
  <c r="N33" i="7" s="1"/>
  <c r="K32" i="7"/>
  <c r="G32" i="7"/>
  <c r="N32" i="7" s="1"/>
  <c r="J31" i="7"/>
  <c r="I31" i="7"/>
  <c r="K30" i="7"/>
  <c r="G30" i="7"/>
  <c r="N30" i="7" s="1"/>
  <c r="K29" i="7"/>
  <c r="G29" i="7"/>
  <c r="N29" i="7" s="1"/>
  <c r="K28" i="7"/>
  <c r="G28" i="7"/>
  <c r="N28" i="7" s="1"/>
  <c r="K27" i="7"/>
  <c r="G27" i="7"/>
  <c r="N27" i="7" s="1"/>
  <c r="K26" i="7"/>
  <c r="G26" i="7"/>
  <c r="N26" i="7" s="1"/>
  <c r="K25" i="7"/>
  <c r="G25" i="7"/>
  <c r="M25" i="7" s="1"/>
  <c r="K24" i="7"/>
  <c r="G24" i="7"/>
  <c r="J23" i="7"/>
  <c r="I23" i="7"/>
  <c r="K22" i="7"/>
  <c r="G22" i="7"/>
  <c r="N22" i="7" s="1"/>
  <c r="K21" i="7"/>
  <c r="G21" i="7"/>
  <c r="N21" i="7" s="1"/>
  <c r="K20" i="7"/>
  <c r="G20" i="7"/>
  <c r="N20" i="7" s="1"/>
  <c r="K19" i="7"/>
  <c r="G19" i="7"/>
  <c r="M19" i="7" s="1"/>
  <c r="K18" i="7"/>
  <c r="G18" i="7"/>
  <c r="N18" i="7" s="1"/>
  <c r="J17" i="7"/>
  <c r="I17" i="7"/>
  <c r="K16" i="7"/>
  <c r="G16" i="7"/>
  <c r="N16" i="7" s="1"/>
  <c r="K15" i="7"/>
  <c r="G15" i="7"/>
  <c r="N15" i="7" s="1"/>
  <c r="K14" i="7"/>
  <c r="G14" i="7"/>
  <c r="N14" i="7" s="1"/>
  <c r="K13" i="7"/>
  <c r="G13" i="7"/>
  <c r="M13" i="7" s="1"/>
  <c r="K12" i="7"/>
  <c r="G12" i="7"/>
  <c r="N12" i="7" s="1"/>
  <c r="K11" i="7"/>
  <c r="G11" i="7"/>
  <c r="N11" i="7" s="1"/>
  <c r="K10" i="7"/>
  <c r="G10" i="7"/>
  <c r="J9" i="7"/>
  <c r="K9" i="7" s="1"/>
  <c r="E20" i="9" l="1"/>
  <c r="E32" i="9"/>
  <c r="E18" i="9"/>
  <c r="E33" i="9"/>
  <c r="E28" i="9"/>
  <c r="E24" i="9"/>
  <c r="E30" i="9"/>
  <c r="E36" i="9"/>
  <c r="E38" i="9"/>
  <c r="E27" i="9"/>
  <c r="E16" i="9"/>
  <c r="E34" i="9"/>
  <c r="E13" i="9"/>
  <c r="E11" i="9"/>
  <c r="E31" i="9"/>
  <c r="E21" i="9"/>
  <c r="E26" i="9"/>
  <c r="E37" i="9"/>
  <c r="E14" i="9"/>
  <c r="E17" i="9"/>
  <c r="E10" i="9"/>
  <c r="E35" i="9"/>
  <c r="E23" i="9"/>
  <c r="O328" i="7"/>
  <c r="D31" i="13"/>
  <c r="D14" i="4"/>
  <c r="O337" i="18"/>
  <c r="K37" i="9"/>
  <c r="K25" i="9"/>
  <c r="K31" i="9"/>
  <c r="K18" i="9"/>
  <c r="K19" i="9"/>
  <c r="K10" i="9"/>
  <c r="K14" i="9"/>
  <c r="K13" i="9"/>
  <c r="K36" i="9"/>
  <c r="K32" i="9"/>
  <c r="K28" i="9"/>
  <c r="K22" i="9"/>
  <c r="K30" i="9"/>
  <c r="K24" i="9"/>
  <c r="K21" i="9"/>
  <c r="K16" i="9"/>
  <c r="K15" i="9"/>
  <c r="K26" i="9"/>
  <c r="K29" i="9"/>
  <c r="K35" i="9"/>
  <c r="K33" i="9"/>
  <c r="K17" i="9"/>
  <c r="K12" i="9"/>
  <c r="K27" i="9"/>
  <c r="K34" i="9"/>
  <c r="K20" i="9"/>
  <c r="K38" i="9"/>
  <c r="K11" i="9"/>
  <c r="K23" i="9"/>
  <c r="O165" i="7"/>
  <c r="K173" i="7"/>
  <c r="O227" i="7"/>
  <c r="N271" i="7"/>
  <c r="O215" i="7"/>
  <c r="O73" i="7"/>
  <c r="O177" i="7"/>
  <c r="O72" i="7"/>
  <c r="O48" i="7"/>
  <c r="O32" i="7"/>
  <c r="K31" i="7"/>
  <c r="O45" i="7"/>
  <c r="O80" i="7"/>
  <c r="O84" i="7"/>
  <c r="O83" i="7" s="1"/>
  <c r="O119" i="7"/>
  <c r="N53" i="7"/>
  <c r="M30" i="7"/>
  <c r="M27" i="7"/>
  <c r="O170" i="7"/>
  <c r="O201" i="7"/>
  <c r="K83" i="7"/>
  <c r="K167" i="7"/>
  <c r="O41" i="7"/>
  <c r="O274" i="7"/>
  <c r="O199" i="7"/>
  <c r="O236" i="7"/>
  <c r="O196" i="7"/>
  <c r="O42" i="7"/>
  <c r="O91" i="7"/>
  <c r="O10" i="7"/>
  <c r="K40" i="7"/>
  <c r="N201" i="7"/>
  <c r="O25" i="7"/>
  <c r="O74" i="7"/>
  <c r="K95" i="7"/>
  <c r="K125" i="7"/>
  <c r="K193" i="7"/>
  <c r="K245" i="7"/>
  <c r="K265" i="7"/>
  <c r="K273" i="7"/>
  <c r="K23" i="7"/>
  <c r="O254" i="7"/>
  <c r="O30" i="7"/>
  <c r="O21" i="7"/>
  <c r="I8" i="7"/>
  <c r="O15" i="7"/>
  <c r="O18" i="7"/>
  <c r="M21" i="7"/>
  <c r="M33" i="7"/>
  <c r="O54" i="7"/>
  <c r="O70" i="7"/>
  <c r="O81" i="7"/>
  <c r="O89" i="7"/>
  <c r="M92" i="7"/>
  <c r="O150" i="7"/>
  <c r="K187" i="7"/>
  <c r="O268" i="7"/>
  <c r="O283" i="7"/>
  <c r="O299" i="7"/>
  <c r="O33" i="7"/>
  <c r="O12" i="7"/>
  <c r="M15" i="7"/>
  <c r="O37" i="7"/>
  <c r="M70" i="7"/>
  <c r="M89" i="7"/>
  <c r="N162" i="7"/>
  <c r="M184" i="7"/>
  <c r="O19" i="7"/>
  <c r="N25" i="7"/>
  <c r="M37" i="7"/>
  <c r="O63" i="7"/>
  <c r="O82" i="7"/>
  <c r="K85" i="7"/>
  <c r="G88" i="7"/>
  <c r="N170" i="7"/>
  <c r="O284" i="7"/>
  <c r="O24" i="7"/>
  <c r="O50" i="7"/>
  <c r="O13" i="7"/>
  <c r="N19" i="7"/>
  <c r="N17" i="7" s="1"/>
  <c r="G83" i="7"/>
  <c r="O262" i="7"/>
  <c r="O36" i="7"/>
  <c r="M10" i="7"/>
  <c r="N13" i="7"/>
  <c r="O68" i="7"/>
  <c r="M119" i="7"/>
  <c r="O160" i="7"/>
  <c r="K197" i="7"/>
  <c r="M216" i="7"/>
  <c r="M227" i="7"/>
  <c r="O235" i="7"/>
  <c r="M262" i="7"/>
  <c r="N10" i="7"/>
  <c r="K17" i="7"/>
  <c r="K88" i="7"/>
  <c r="N235" i="7"/>
  <c r="K259" i="7"/>
  <c r="O309" i="7"/>
  <c r="N309" i="7"/>
  <c r="M306" i="7"/>
  <c r="O306" i="7"/>
  <c r="O311" i="7"/>
  <c r="M299" i="7"/>
  <c r="O291" i="7"/>
  <c r="O296" i="7"/>
  <c r="M296" i="7"/>
  <c r="O290" i="7"/>
  <c r="O282" i="7"/>
  <c r="O285" i="7"/>
  <c r="M282" i="7"/>
  <c r="O288" i="7"/>
  <c r="N286" i="7"/>
  <c r="N283" i="7"/>
  <c r="O286" i="7"/>
  <c r="O276" i="7"/>
  <c r="O279" i="7"/>
  <c r="N276" i="7"/>
  <c r="N279" i="7"/>
  <c r="O277" i="7"/>
  <c r="O280" i="7"/>
  <c r="N277" i="7"/>
  <c r="M268" i="7"/>
  <c r="O266" i="7"/>
  <c r="M266" i="7"/>
  <c r="O271" i="7"/>
  <c r="O261" i="7"/>
  <c r="M264" i="7"/>
  <c r="O253" i="7"/>
  <c r="O256" i="7"/>
  <c r="M253" i="7"/>
  <c r="O248" i="7"/>
  <c r="O246" i="7"/>
  <c r="O250" i="7"/>
  <c r="N250" i="7"/>
  <c r="O239" i="7"/>
  <c r="O242" i="7"/>
  <c r="O241" i="7"/>
  <c r="M239" i="7"/>
  <c r="M242" i="7"/>
  <c r="O243" i="7"/>
  <c r="O232" i="7"/>
  <c r="O228" i="7"/>
  <c r="O226" i="7"/>
  <c r="O223" i="7"/>
  <c r="N226" i="7"/>
  <c r="O229" i="7"/>
  <c r="M223" i="7"/>
  <c r="O221" i="7"/>
  <c r="O216" i="7"/>
  <c r="O212" i="7"/>
  <c r="O211" i="7"/>
  <c r="O207" i="7"/>
  <c r="N198" i="7"/>
  <c r="O202" i="7"/>
  <c r="O200" i="7"/>
  <c r="M196" i="7"/>
  <c r="N196" i="7"/>
  <c r="O189" i="7"/>
  <c r="O190" i="7"/>
  <c r="O183" i="7"/>
  <c r="O184" i="7"/>
  <c r="O171" i="7"/>
  <c r="O172" i="7"/>
  <c r="O169" i="7"/>
  <c r="O162" i="7"/>
  <c r="M165" i="7"/>
  <c r="N165" i="7"/>
  <c r="O159" i="7"/>
  <c r="O153" i="7"/>
  <c r="M153" i="7"/>
  <c r="M150" i="7"/>
  <c r="O155" i="7"/>
  <c r="O146" i="7"/>
  <c r="M146" i="7"/>
  <c r="O143" i="7"/>
  <c r="O137" i="7"/>
  <c r="O134" i="7"/>
  <c r="M134" i="7"/>
  <c r="O131" i="7"/>
  <c r="M131" i="7"/>
  <c r="O129" i="7"/>
  <c r="M124" i="7"/>
  <c r="O121" i="7"/>
  <c r="O124" i="7"/>
  <c r="O122" i="7"/>
  <c r="O112" i="7"/>
  <c r="O110" i="7"/>
  <c r="M110" i="7"/>
  <c r="O114" i="7"/>
  <c r="N97" i="7"/>
  <c r="O100" i="7"/>
  <c r="O98" i="7"/>
  <c r="N98" i="7"/>
  <c r="O94" i="7"/>
  <c r="O92" i="7"/>
  <c r="O298" i="7"/>
  <c r="O28" i="7"/>
  <c r="O52" i="7"/>
  <c r="O62" i="7"/>
  <c r="O65" i="7"/>
  <c r="O77" i="7"/>
  <c r="O116" i="7"/>
  <c r="M143" i="7"/>
  <c r="M160" i="7"/>
  <c r="O163" i="7"/>
  <c r="M172" i="7"/>
  <c r="O176" i="7"/>
  <c r="O179" i="7"/>
  <c r="O191" i="7"/>
  <c r="G197" i="7"/>
  <c r="M199" i="7"/>
  <c r="O205" i="7"/>
  <c r="K208" i="7"/>
  <c r="N211" i="7"/>
  <c r="N210" i="7" s="1"/>
  <c r="O218" i="7"/>
  <c r="M221" i="7"/>
  <c r="N229" i="7"/>
  <c r="N232" i="7"/>
  <c r="O247" i="7"/>
  <c r="O255" i="7"/>
  <c r="O264" i="7"/>
  <c r="O292" i="7"/>
  <c r="O16" i="7"/>
  <c r="O22" i="7"/>
  <c r="O34" i="7"/>
  <c r="O44" i="7"/>
  <c r="O47" i="7"/>
  <c r="N52" i="7"/>
  <c r="M65" i="7"/>
  <c r="M68" i="7"/>
  <c r="M77" i="7"/>
  <c r="M80" i="7"/>
  <c r="N116" i="7"/>
  <c r="M129" i="7"/>
  <c r="G161" i="7"/>
  <c r="M191" i="7"/>
  <c r="M205" i="7"/>
  <c r="M218" i="7"/>
  <c r="M224" i="7"/>
  <c r="M244" i="7"/>
  <c r="N247" i="7"/>
  <c r="M255" i="7"/>
  <c r="O26" i="7"/>
  <c r="O29" i="7"/>
  <c r="M47" i="7"/>
  <c r="M50" i="7"/>
  <c r="N59" i="7"/>
  <c r="O93" i="7"/>
  <c r="O96" i="7"/>
  <c r="O99" i="7"/>
  <c r="M114" i="7"/>
  <c r="O123" i="7"/>
  <c r="O126" i="7"/>
  <c r="M138" i="7"/>
  <c r="M141" i="7"/>
  <c r="O144" i="7"/>
  <c r="O164" i="7"/>
  <c r="O195" i="7"/>
  <c r="O224" i="7"/>
  <c r="O244" i="7"/>
  <c r="O293" i="7"/>
  <c r="O53" i="7"/>
  <c r="O56" i="7"/>
  <c r="N63" i="7"/>
  <c r="N91" i="7"/>
  <c r="M93" i="7"/>
  <c r="M99" i="7"/>
  <c r="O135" i="7"/>
  <c r="M154" i="7"/>
  <c r="O158" i="7"/>
  <c r="M177" i="7"/>
  <c r="N189" i="7"/>
  <c r="G210" i="7"/>
  <c r="M293" i="7"/>
  <c r="O27" i="7"/>
  <c r="O39" i="7"/>
  <c r="N42" i="7"/>
  <c r="N45" i="7"/>
  <c r="O60" i="7"/>
  <c r="O66" i="7"/>
  <c r="K69" i="7"/>
  <c r="O78" i="7"/>
  <c r="O97" i="7"/>
  <c r="O109" i="7"/>
  <c r="O127" i="7"/>
  <c r="O152" i="7"/>
  <c r="O174" i="7"/>
  <c r="N177" i="7"/>
  <c r="O186" i="7"/>
  <c r="O198" i="7"/>
  <c r="M203" i="7"/>
  <c r="K210" i="7"/>
  <c r="O234" i="7"/>
  <c r="O237" i="7"/>
  <c r="G238" i="7"/>
  <c r="N248" i="7"/>
  <c r="O260" i="7"/>
  <c r="M288" i="7"/>
  <c r="O300" i="7"/>
  <c r="K51" i="7"/>
  <c r="K61" i="7"/>
  <c r="O79" i="7"/>
  <c r="O128" i="7"/>
  <c r="K204" i="7"/>
  <c r="J213" i="7"/>
  <c r="M237" i="7"/>
  <c r="N260" i="7"/>
  <c r="N291" i="7"/>
  <c r="O294" i="7"/>
  <c r="O49" i="7"/>
  <c r="O113" i="7"/>
  <c r="K156" i="7"/>
  <c r="K238" i="7"/>
  <c r="K252" i="7"/>
  <c r="K305" i="7"/>
  <c r="O43" i="7"/>
  <c r="O58" i="7"/>
  <c r="K108" i="7"/>
  <c r="O139" i="7"/>
  <c r="G204" i="7"/>
  <c r="M56" i="7"/>
  <c r="O185" i="7"/>
  <c r="K230" i="7"/>
  <c r="M249" i="7"/>
  <c r="M258" i="7"/>
  <c r="O272" i="7"/>
  <c r="O287" i="7"/>
  <c r="M294" i="7"/>
  <c r="O20" i="7"/>
  <c r="N36" i="7"/>
  <c r="N46" i="7"/>
  <c r="O64" i="7"/>
  <c r="M71" i="7"/>
  <c r="M76" i="7"/>
  <c r="O86" i="7"/>
  <c r="O85" i="7" s="1"/>
  <c r="O111" i="7"/>
  <c r="M118" i="7"/>
  <c r="M120" i="7"/>
  <c r="M123" i="7"/>
  <c r="M130" i="7"/>
  <c r="O133" i="7"/>
  <c r="M135" i="7"/>
  <c r="N139" i="7"/>
  <c r="O142" i="7"/>
  <c r="I148" i="7"/>
  <c r="N159" i="7"/>
  <c r="O166" i="7"/>
  <c r="M171" i="7"/>
  <c r="M178" i="7"/>
  <c r="M185" i="7"/>
  <c r="O188" i="7"/>
  <c r="N190" i="7"/>
  <c r="N187" i="7" s="1"/>
  <c r="M202" i="7"/>
  <c r="M212" i="7"/>
  <c r="M210" i="7" s="1"/>
  <c r="O217" i="7"/>
  <c r="O220" i="7"/>
  <c r="N233" i="7"/>
  <c r="M256" i="7"/>
  <c r="G259" i="7"/>
  <c r="M267" i="7"/>
  <c r="O270" i="7"/>
  <c r="O278" i="7"/>
  <c r="N280" i="7"/>
  <c r="N285" i="7"/>
  <c r="M287" i="7"/>
  <c r="N292" i="7"/>
  <c r="M302" i="7"/>
  <c r="O310" i="7"/>
  <c r="G245" i="7"/>
  <c r="O38" i="7"/>
  <c r="O168" i="7"/>
  <c r="K214" i="7"/>
  <c r="O76" i="7"/>
  <c r="O90" i="7"/>
  <c r="O130" i="7"/>
  <c r="N137" i="7"/>
  <c r="O147" i="7"/>
  <c r="N168" i="7"/>
  <c r="N183" i="7"/>
  <c r="N195" i="7"/>
  <c r="O267" i="7"/>
  <c r="N39" i="7"/>
  <c r="O59" i="7"/>
  <c r="N64" i="7"/>
  <c r="O67" i="7"/>
  <c r="M74" i="7"/>
  <c r="N109" i="7"/>
  <c r="M111" i="7"/>
  <c r="N133" i="7"/>
  <c r="O138" i="7"/>
  <c r="K140" i="7"/>
  <c r="M142" i="7"/>
  <c r="O151" i="7"/>
  <c r="M166" i="7"/>
  <c r="O181" i="7"/>
  <c r="M217" i="7"/>
  <c r="N220" i="7"/>
  <c r="M236" i="7"/>
  <c r="N241" i="7"/>
  <c r="N254" i="7"/>
  <c r="M270" i="7"/>
  <c r="K297" i="7"/>
  <c r="M300" i="7"/>
  <c r="O308" i="7"/>
  <c r="M11" i="7"/>
  <c r="M43" i="7"/>
  <c r="O71" i="7"/>
  <c r="N176" i="7"/>
  <c r="G193" i="7"/>
  <c r="N204" i="7"/>
  <c r="O302" i="7"/>
  <c r="G23" i="7"/>
  <c r="G57" i="7"/>
  <c r="N74" i="7"/>
  <c r="M81" i="7"/>
  <c r="G95" i="7"/>
  <c r="J148" i="7"/>
  <c r="O154" i="7"/>
  <c r="O157" i="7"/>
  <c r="G167" i="7"/>
  <c r="N174" i="7"/>
  <c r="N181" i="7"/>
  <c r="N236" i="7"/>
  <c r="M243" i="7"/>
  <c r="M261" i="7"/>
  <c r="K281" i="7"/>
  <c r="O303" i="7"/>
  <c r="M308" i="7"/>
  <c r="O11" i="7"/>
  <c r="O115" i="7"/>
  <c r="K132" i="7"/>
  <c r="O192" i="7"/>
  <c r="O206" i="7"/>
  <c r="O233" i="7"/>
  <c r="O249" i="7"/>
  <c r="O304" i="7"/>
  <c r="O14" i="7"/>
  <c r="N58" i="7"/>
  <c r="N115" i="7"/>
  <c r="O178" i="7"/>
  <c r="O55" i="7"/>
  <c r="K57" i="7"/>
  <c r="O101" i="7"/>
  <c r="G187" i="7"/>
  <c r="N311" i="7"/>
  <c r="O240" i="7"/>
  <c r="O258" i="7"/>
  <c r="O269" i="7"/>
  <c r="O46" i="7"/>
  <c r="O120" i="7"/>
  <c r="O35" i="7"/>
  <c r="K75" i="7"/>
  <c r="K117" i="7"/>
  <c r="O141" i="7"/>
  <c r="O175" i="7"/>
  <c r="O182" i="7"/>
  <c r="O194" i="7"/>
  <c r="O203" i="7"/>
  <c r="G281" i="7"/>
  <c r="G9" i="7"/>
  <c r="G17" i="7"/>
  <c r="G61" i="7"/>
  <c r="M12" i="7"/>
  <c r="M18" i="7"/>
  <c r="M24" i="7"/>
  <c r="M38" i="7"/>
  <c r="G40" i="7"/>
  <c r="M44" i="7"/>
  <c r="M62" i="7"/>
  <c r="M82" i="7"/>
  <c r="M86" i="7"/>
  <c r="M85" i="7" s="1"/>
  <c r="M90" i="7"/>
  <c r="M96" i="7"/>
  <c r="G117" i="7"/>
  <c r="N121" i="7"/>
  <c r="N117" i="7" s="1"/>
  <c r="G125" i="7"/>
  <c r="M126" i="7"/>
  <c r="O145" i="7"/>
  <c r="O231" i="7"/>
  <c r="N231" i="7"/>
  <c r="M231" i="7"/>
  <c r="G230" i="7"/>
  <c r="O295" i="7"/>
  <c r="N295" i="7"/>
  <c r="M295" i="7"/>
  <c r="G85" i="7"/>
  <c r="N152" i="7"/>
  <c r="N149" i="7" s="1"/>
  <c r="M152" i="7"/>
  <c r="J8" i="7"/>
  <c r="N24" i="7"/>
  <c r="M29" i="7"/>
  <c r="G31" i="7"/>
  <c r="M35" i="7"/>
  <c r="M41" i="7"/>
  <c r="M49" i="7"/>
  <c r="G51" i="7"/>
  <c r="M55" i="7"/>
  <c r="M67" i="7"/>
  <c r="G69" i="7"/>
  <c r="M73" i="7"/>
  <c r="G75" i="7"/>
  <c r="M79" i="7"/>
  <c r="N90" i="7"/>
  <c r="N96" i="7"/>
  <c r="M101" i="7"/>
  <c r="M113" i="7"/>
  <c r="M128" i="7"/>
  <c r="M136" i="7"/>
  <c r="G140" i="7"/>
  <c r="N145" i="7"/>
  <c r="N269" i="7"/>
  <c r="M269" i="7"/>
  <c r="G265" i="7"/>
  <c r="G222" i="7"/>
  <c r="O225" i="7"/>
  <c r="N225" i="7"/>
  <c r="M225" i="7"/>
  <c r="M14" i="7"/>
  <c r="M20" i="7"/>
  <c r="M26" i="7"/>
  <c r="M32" i="7"/>
  <c r="N41" i="7"/>
  <c r="N49" i="7"/>
  <c r="N55" i="7"/>
  <c r="N67" i="7"/>
  <c r="N73" i="7"/>
  <c r="N79" i="7"/>
  <c r="N75" i="7" s="1"/>
  <c r="N101" i="7"/>
  <c r="N113" i="7"/>
  <c r="N128" i="7"/>
  <c r="G132" i="7"/>
  <c r="O136" i="7"/>
  <c r="K161" i="7"/>
  <c r="O180" i="7"/>
  <c r="N180" i="7"/>
  <c r="G173" i="7"/>
  <c r="M180" i="7"/>
  <c r="N158" i="7"/>
  <c r="M158" i="7"/>
  <c r="I213" i="7"/>
  <c r="K222" i="7"/>
  <c r="O307" i="7"/>
  <c r="G305" i="7"/>
  <c r="N307" i="7"/>
  <c r="M307" i="7"/>
  <c r="O263" i="7"/>
  <c r="N263" i="7"/>
  <c r="M263" i="7"/>
  <c r="G273" i="7"/>
  <c r="N275" i="7"/>
  <c r="M275" i="7"/>
  <c r="G289" i="7"/>
  <c r="N301" i="7"/>
  <c r="N297" i="7" s="1"/>
  <c r="M301" i="7"/>
  <c r="G297" i="7"/>
  <c r="M16" i="7"/>
  <c r="M22" i="7"/>
  <c r="M28" i="7"/>
  <c r="M34" i="7"/>
  <c r="M48" i="7"/>
  <c r="M54" i="7"/>
  <c r="M60" i="7"/>
  <c r="M57" i="7" s="1"/>
  <c r="M66" i="7"/>
  <c r="M72" i="7"/>
  <c r="M78" i="7"/>
  <c r="M84" i="7"/>
  <c r="M83" i="7" s="1"/>
  <c r="M94" i="7"/>
  <c r="M100" i="7"/>
  <c r="G108" i="7"/>
  <c r="M112" i="7"/>
  <c r="O118" i="7"/>
  <c r="M122" i="7"/>
  <c r="G149" i="7"/>
  <c r="M155" i="7"/>
  <c r="O209" i="7"/>
  <c r="O208" i="7" s="1"/>
  <c r="N209" i="7"/>
  <c r="N208" i="7" s="1"/>
  <c r="M209" i="7"/>
  <c r="M208" i="7" s="1"/>
  <c r="G208" i="7"/>
  <c r="O275" i="7"/>
  <c r="O301" i="7"/>
  <c r="O251" i="7"/>
  <c r="N251" i="7"/>
  <c r="M251" i="7"/>
  <c r="N127" i="7"/>
  <c r="N144" i="7"/>
  <c r="K149" i="7"/>
  <c r="G156" i="7"/>
  <c r="G214" i="7"/>
  <c r="O219" i="7"/>
  <c r="N219" i="7"/>
  <c r="M219" i="7"/>
  <c r="G252" i="7"/>
  <c r="O257" i="7"/>
  <c r="N257" i="7"/>
  <c r="M257" i="7"/>
  <c r="M147" i="7"/>
  <c r="M151" i="7"/>
  <c r="M157" i="7"/>
  <c r="M163" i="7"/>
  <c r="M169" i="7"/>
  <c r="M175" i="7"/>
  <c r="M182" i="7"/>
  <c r="M188" i="7"/>
  <c r="M194" i="7"/>
  <c r="M200" i="7"/>
  <c r="M206" i="7"/>
  <c r="M228" i="7"/>
  <c r="M234" i="7"/>
  <c r="M240" i="7"/>
  <c r="M246" i="7"/>
  <c r="N261" i="7"/>
  <c r="M272" i="7"/>
  <c r="M278" i="7"/>
  <c r="M284" i="7"/>
  <c r="M290" i="7"/>
  <c r="M304" i="7"/>
  <c r="M310" i="7"/>
  <c r="N240" i="7"/>
  <c r="M298" i="7"/>
  <c r="M303" i="7"/>
  <c r="M179" i="7"/>
  <c r="M186" i="7"/>
  <c r="M192" i="7"/>
  <c r="M274" i="7"/>
  <c r="M164" i="7"/>
  <c r="N179" i="7"/>
  <c r="M207" i="7"/>
  <c r="M215" i="7"/>
  <c r="N265" i="7" l="1"/>
  <c r="N193" i="7"/>
  <c r="D32" i="13"/>
  <c r="D15" i="4"/>
  <c r="N197" i="7"/>
  <c r="N9" i="7"/>
  <c r="O210" i="7"/>
  <c r="O230" i="7"/>
  <c r="N57" i="7"/>
  <c r="O17" i="7"/>
  <c r="N23" i="7"/>
  <c r="N245" i="7"/>
  <c r="N69" i="7"/>
  <c r="O156" i="7"/>
  <c r="K213" i="7"/>
  <c r="J336" i="7" s="1"/>
  <c r="M108" i="7"/>
  <c r="N222" i="7"/>
  <c r="K148" i="7"/>
  <c r="J335" i="7" s="1"/>
  <c r="N281" i="7"/>
  <c r="O281" i="7"/>
  <c r="O252" i="7"/>
  <c r="O259" i="7"/>
  <c r="O238" i="7"/>
  <c r="O95" i="7"/>
  <c r="O23" i="7"/>
  <c r="O88" i="7"/>
  <c r="N161" i="7"/>
  <c r="N31" i="7"/>
  <c r="O193" i="7"/>
  <c r="N51" i="7"/>
  <c r="O197" i="7"/>
  <c r="O69" i="7"/>
  <c r="O9" i="7"/>
  <c r="M167" i="7"/>
  <c r="N167" i="7"/>
  <c r="O132" i="7"/>
  <c r="O125" i="7"/>
  <c r="O167" i="7"/>
  <c r="O61" i="7"/>
  <c r="N132" i="7"/>
  <c r="N289" i="7"/>
  <c r="M252" i="7"/>
  <c r="O289" i="7"/>
  <c r="M222" i="7"/>
  <c r="O31" i="7"/>
  <c r="M193" i="7"/>
  <c r="N238" i="7"/>
  <c r="O51" i="7"/>
  <c r="O204" i="7"/>
  <c r="O305" i="7"/>
  <c r="N305" i="7"/>
  <c r="M281" i="7"/>
  <c r="M265" i="7"/>
  <c r="N252" i="7"/>
  <c r="O245" i="7"/>
  <c r="N214" i="7"/>
  <c r="O161" i="7"/>
  <c r="O149" i="7"/>
  <c r="M132" i="7"/>
  <c r="O108" i="7"/>
  <c r="N88" i="7"/>
  <c r="N108" i="7"/>
  <c r="M238" i="7"/>
  <c r="J312" i="7"/>
  <c r="O40" i="7"/>
  <c r="O222" i="7"/>
  <c r="M289" i="7"/>
  <c r="N273" i="7"/>
  <c r="K8" i="7"/>
  <c r="O75" i="7"/>
  <c r="O214" i="7"/>
  <c r="M161" i="7"/>
  <c r="M149" i="7"/>
  <c r="M273" i="7"/>
  <c r="M204" i="7"/>
  <c r="O117" i="7"/>
  <c r="M69" i="7"/>
  <c r="N230" i="7"/>
  <c r="M259" i="7"/>
  <c r="N156" i="7"/>
  <c r="N125" i="7"/>
  <c r="M117" i="7"/>
  <c r="M75" i="7"/>
  <c r="O187" i="7"/>
  <c r="O273" i="7"/>
  <c r="M156" i="7"/>
  <c r="O173" i="7"/>
  <c r="O140" i="7"/>
  <c r="O265" i="7"/>
  <c r="M197" i="7"/>
  <c r="M9" i="7"/>
  <c r="M125" i="7"/>
  <c r="M61" i="7"/>
  <c r="M140" i="7"/>
  <c r="N61" i="7"/>
  <c r="O57" i="7"/>
  <c r="M173" i="7"/>
  <c r="N140" i="7"/>
  <c r="N259" i="7"/>
  <c r="O297" i="7"/>
  <c r="M51" i="7"/>
  <c r="N95" i="7"/>
  <c r="G8" i="7"/>
  <c r="M305" i="7"/>
  <c r="I312" i="7"/>
  <c r="M95" i="7"/>
  <c r="M23" i="7"/>
  <c r="G148" i="7"/>
  <c r="M31" i="7"/>
  <c r="M88" i="7"/>
  <c r="M17" i="7"/>
  <c r="M230" i="7"/>
  <c r="M214" i="7"/>
  <c r="N40" i="7"/>
  <c r="M297" i="7"/>
  <c r="M187" i="7"/>
  <c r="N173" i="7"/>
  <c r="M245" i="7"/>
  <c r="G213" i="7"/>
  <c r="M40" i="7"/>
  <c r="D33" i="13" l="1"/>
  <c r="D16" i="4"/>
  <c r="J337" i="7"/>
  <c r="K335" i="7"/>
  <c r="N335" i="7"/>
  <c r="N336" i="7"/>
  <c r="O336" i="7" s="1"/>
  <c r="K336" i="7"/>
  <c r="N148" i="7"/>
  <c r="K312" i="7"/>
  <c r="O8" i="7"/>
  <c r="O213" i="7"/>
  <c r="O148" i="7"/>
  <c r="M148" i="7"/>
  <c r="N213" i="7"/>
  <c r="N8" i="7"/>
  <c r="M8" i="7"/>
  <c r="M213" i="7"/>
  <c r="G312" i="7"/>
  <c r="D34" i="13" l="1"/>
  <c r="D17" i="4"/>
  <c r="O335" i="7"/>
  <c r="O337" i="7" s="1"/>
  <c r="N337" i="7"/>
  <c r="E9" i="9" s="1"/>
  <c r="K337" i="7"/>
  <c r="O312" i="7"/>
  <c r="O313" i="7" s="1"/>
  <c r="O314" i="7" s="1"/>
  <c r="N312" i="7"/>
  <c r="M312" i="7"/>
  <c r="G313" i="7"/>
  <c r="G314" i="7" s="1"/>
  <c r="D35" i="13" l="1"/>
  <c r="D18" i="4"/>
  <c r="N313" i="7"/>
  <c r="N314" i="7" s="1"/>
  <c r="C9" i="9"/>
  <c r="M313" i="7"/>
  <c r="M314" i="7" s="1"/>
  <c r="C8" i="9"/>
  <c r="D36" i="13" l="1"/>
  <c r="D19" i="4"/>
  <c r="D2" i="22"/>
  <c r="D1" i="22"/>
  <c r="D2" i="21"/>
  <c r="D1" i="21"/>
  <c r="D37" i="13" l="1"/>
  <c r="D20" i="4"/>
  <c r="I10" i="9"/>
  <c r="D38" i="13" l="1"/>
  <c r="D21" i="4"/>
  <c r="J39" i="9"/>
  <c r="L37" i="9"/>
  <c r="L36" i="9"/>
  <c r="L35" i="9"/>
  <c r="L33" i="9"/>
  <c r="L32" i="9"/>
  <c r="L31" i="9"/>
  <c r="L29" i="9"/>
  <c r="L28" i="9"/>
  <c r="L27" i="9"/>
  <c r="L25" i="9"/>
  <c r="L24" i="9"/>
  <c r="L23" i="9"/>
  <c r="L21" i="9"/>
  <c r="L20" i="9"/>
  <c r="L19" i="9"/>
  <c r="L17" i="9"/>
  <c r="L16" i="9"/>
  <c r="L15" i="9"/>
  <c r="L13" i="9"/>
  <c r="L12" i="9"/>
  <c r="L11" i="9"/>
  <c r="L10" i="9"/>
  <c r="L9" i="9"/>
  <c r="I39" i="9"/>
  <c r="D39" i="9"/>
  <c r="F37" i="9"/>
  <c r="F36" i="9"/>
  <c r="F35" i="9"/>
  <c r="F33" i="9"/>
  <c r="F32" i="9"/>
  <c r="F31" i="9"/>
  <c r="F29" i="9"/>
  <c r="F28" i="9"/>
  <c r="F27" i="9"/>
  <c r="F25" i="9"/>
  <c r="F24" i="9"/>
  <c r="F23" i="9"/>
  <c r="F21" i="9"/>
  <c r="F20" i="9"/>
  <c r="F19" i="9"/>
  <c r="F17" i="9"/>
  <c r="F16" i="9"/>
  <c r="F15" i="9"/>
  <c r="F13" i="9"/>
  <c r="F12" i="9"/>
  <c r="F11" i="9"/>
  <c r="D2" i="18"/>
  <c r="D1" i="18"/>
  <c r="D39" i="13" l="1"/>
  <c r="D22" i="4"/>
  <c r="L8" i="9"/>
  <c r="D40" i="13" l="1"/>
  <c r="D23" i="4"/>
  <c r="L38" i="9"/>
  <c r="L30" i="9"/>
  <c r="L22" i="9"/>
  <c r="L34" i="9"/>
  <c r="L18" i="9"/>
  <c r="L26" i="9"/>
  <c r="F22" i="9"/>
  <c r="F30" i="9"/>
  <c r="F38" i="9"/>
  <c r="F18" i="9"/>
  <c r="F26" i="9"/>
  <c r="F34" i="9"/>
  <c r="D41" i="13" l="1"/>
  <c r="D24" i="4"/>
  <c r="L14" i="9"/>
  <c r="K39" i="9"/>
  <c r="F14" i="9"/>
  <c r="E39" i="9"/>
  <c r="D42" i="13" l="1"/>
  <c r="D25" i="4"/>
  <c r="L39" i="9"/>
  <c r="L41" i="9" s="1"/>
  <c r="D43" i="13" l="1"/>
  <c r="D26" i="4"/>
  <c r="L42" i="9"/>
  <c r="F2" i="13"/>
  <c r="F1" i="13"/>
  <c r="E2" i="9"/>
  <c r="E1" i="9"/>
  <c r="D2" i="7"/>
  <c r="D1" i="7"/>
  <c r="E2" i="4"/>
  <c r="E1" i="4"/>
  <c r="D2" i="3"/>
  <c r="D1" i="3"/>
  <c r="D44" i="13" l="1"/>
  <c r="D27" i="4"/>
  <c r="F8" i="9"/>
  <c r="F9" i="9"/>
  <c r="F10" i="9"/>
  <c r="D45" i="13" l="1"/>
  <c r="D28" i="4"/>
  <c r="C39" i="9"/>
  <c r="F39" i="9"/>
  <c r="F41" i="9" s="1"/>
  <c r="F42" i="9" s="1"/>
  <c r="D46" i="13" l="1"/>
  <c r="D29" i="4"/>
  <c r="D47" i="13" l="1"/>
  <c r="D30" i="4"/>
  <c r="D48" i="13" l="1"/>
  <c r="D31" i="4"/>
  <c r="D49" i="13" l="1"/>
  <c r="D32" i="4"/>
  <c r="D50" i="13" l="1"/>
  <c r="D33" i="4"/>
  <c r="D51" i="13" l="1"/>
  <c r="D34" i="4"/>
  <c r="D52" i="13" l="1"/>
  <c r="D35" i="4"/>
  <c r="D53" i="13" l="1"/>
  <c r="D36" i="4"/>
  <c r="D54" i="13" l="1"/>
  <c r="D38" i="4" s="1"/>
  <c r="D3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<sst xmlns="http://schemas.openxmlformats.org/spreadsheetml/2006/main" count="3000" uniqueCount="706">
  <si>
    <t>Índice</t>
  </si>
  <si>
    <t>Volver al Índice</t>
  </si>
  <si>
    <t>Demanda en situación actual, sin y con proyecto</t>
  </si>
  <si>
    <t>Costos de la Alternativa 1</t>
  </si>
  <si>
    <t>Costos de la Alternativa 2</t>
  </si>
  <si>
    <t>Oferta en situación con proyecto</t>
  </si>
  <si>
    <t>Periodo</t>
  </si>
  <si>
    <t>Año</t>
  </si>
  <si>
    <t>ID</t>
  </si>
  <si>
    <t>Concepto</t>
  </si>
  <si>
    <t>Unidad</t>
  </si>
  <si>
    <t>Cantidad</t>
  </si>
  <si>
    <t>Precio unitario</t>
  </si>
  <si>
    <t>Importe</t>
  </si>
  <si>
    <t>Total</t>
  </si>
  <si>
    <t>Programa de ejecución</t>
  </si>
  <si>
    <t>Subtotal</t>
  </si>
  <si>
    <t>IVA</t>
  </si>
  <si>
    <t>Descripción</t>
  </si>
  <si>
    <t>Costos de inversión</t>
  </si>
  <si>
    <t>Costos de operación</t>
  </si>
  <si>
    <t>Costos de mantenimiento</t>
  </si>
  <si>
    <t>Suma</t>
  </si>
  <si>
    <t>Totales</t>
  </si>
  <si>
    <t>Longitud (m)</t>
  </si>
  <si>
    <r>
      <t>Área (m</t>
    </r>
    <r>
      <rPr>
        <b/>
        <vertAlign val="superscript"/>
        <sz val="10"/>
        <color theme="0"/>
        <rFont val="Open Sans"/>
      </rPr>
      <t>2</t>
    </r>
    <r>
      <rPr>
        <b/>
        <sz val="10"/>
        <color theme="0"/>
        <rFont val="Open Sans"/>
      </rPr>
      <t>)</t>
    </r>
  </si>
  <si>
    <t>Tipo</t>
  </si>
  <si>
    <t>A.1</t>
  </si>
  <si>
    <t>B.1</t>
  </si>
  <si>
    <t>B.2</t>
  </si>
  <si>
    <t>B.3</t>
  </si>
  <si>
    <t>C.1</t>
  </si>
  <si>
    <t>C.2</t>
  </si>
  <si>
    <t>C.3</t>
  </si>
  <si>
    <t>C.4</t>
  </si>
  <si>
    <t>C.5</t>
  </si>
  <si>
    <t>C.6</t>
  </si>
  <si>
    <t>C.7</t>
  </si>
  <si>
    <t>D.1</t>
  </si>
  <si>
    <t>D.2</t>
  </si>
  <si>
    <t>Proyecciones de demanda</t>
  </si>
  <si>
    <t>pza</t>
  </si>
  <si>
    <t>Flujo de costos Alternativa 1 (pesos constantes de enero de 2024)</t>
  </si>
  <si>
    <t>Flujo de costos Alternativa 2 (pesos constantes de enero de 2024)</t>
  </si>
  <si>
    <t>D.3</t>
  </si>
  <si>
    <t>D.4</t>
  </si>
  <si>
    <t>D.5</t>
  </si>
  <si>
    <t>VPC</t>
  </si>
  <si>
    <t>CAE</t>
  </si>
  <si>
    <t>Autoridad del Patrimonio Cultural del Estado de Campeche</t>
  </si>
  <si>
    <t>Rehabilitación del Centro Histórico y Barrios Tradicionales de San Francisco Campeche, Municipio de Campeche</t>
  </si>
  <si>
    <t>Espacios Públicos</t>
  </si>
  <si>
    <t>Colonia</t>
  </si>
  <si>
    <t>Nombre</t>
  </si>
  <si>
    <t>Jardinería</t>
  </si>
  <si>
    <t>Estado</t>
  </si>
  <si>
    <t>Iluminación</t>
  </si>
  <si>
    <t>Acabados</t>
  </si>
  <si>
    <t>Barrio de San Román</t>
  </si>
  <si>
    <t xml:space="preserve"> - Diversos árboles
 - Áreas de pasto
 - Diversas plantas</t>
  </si>
  <si>
    <t xml:space="preserve"> - Bueno
 - Bueno
 - Bueno</t>
  </si>
  <si>
    <t xml:space="preserve"> - Funcional
 - Funcional
 - Funcional</t>
  </si>
  <si>
    <t xml:space="preserve"> - Postes
 - Lámparas techumbre
 - Luminarias concha acústica</t>
  </si>
  <si>
    <t xml:space="preserve"> - Piso adoquín
 - Piso concreto
 - Piso grava
 - Banquetas 
 - Guarniciones</t>
  </si>
  <si>
    <t xml:space="preserve"> - Bueno
 - Bueno
 - Bueno
 - Bueno
 - Bueno
 - Bueno
 - Bueno
 - Bueno
 - Bueno</t>
  </si>
  <si>
    <t xml:space="preserve"> - Bueno
 - Bueno
 - Bueno
 - Bueno
 - Bueno
</t>
  </si>
  <si>
    <t>Zona Centro</t>
  </si>
  <si>
    <t>Parque de Moch Couoh</t>
  </si>
  <si>
    <t>Pasaje Román Piña Chan</t>
  </si>
  <si>
    <t>Plaza de la República</t>
  </si>
  <si>
    <t>Parque de San Román</t>
  </si>
  <si>
    <t>Pasaje San Juan</t>
  </si>
  <si>
    <t>Parque Principal</t>
  </si>
  <si>
    <t>Parque de las Banderas</t>
  </si>
  <si>
    <t>Infraestructura y Mobiliario Urbano</t>
  </si>
  <si>
    <t>Plaza Juan Carbó</t>
  </si>
  <si>
    <t>Plaza del Patrimonio Mundial</t>
  </si>
  <si>
    <t>Parque del Cuarto Centenario</t>
  </si>
  <si>
    <t>Pasaje San Pedro</t>
  </si>
  <si>
    <t>Parque del Músico</t>
  </si>
  <si>
    <t>Parque San Francisco</t>
  </si>
  <si>
    <t>Plazuela San Francisco</t>
  </si>
  <si>
    <t>Parque de Guadalupe</t>
  </si>
  <si>
    <t>TOTAL</t>
  </si>
  <si>
    <t>Barrio de San Francisco</t>
  </si>
  <si>
    <t>Templos</t>
  </si>
  <si>
    <t>Pintura</t>
  </si>
  <si>
    <t>Mobiliario</t>
  </si>
  <si>
    <t>Templo de San José (Ex - Convento)</t>
  </si>
  <si>
    <t>Santa Iglesia Catedral de Nuestra Señora de la Inmaculada Concepción</t>
  </si>
  <si>
    <t>Templo del Dulce Nombre de Jesús</t>
  </si>
  <si>
    <t>Templo de San Juan de Dios</t>
  </si>
  <si>
    <t>Parroquia San Francisco de Asís</t>
  </si>
  <si>
    <t>Parroquia Santuario del Cristo Negro</t>
  </si>
  <si>
    <t>Barrio de Guadalupe</t>
  </si>
  <si>
    <t>Iglesia de San Roque y San Francisquito</t>
  </si>
  <si>
    <t>Oferta en situación actual</t>
  </si>
  <si>
    <t>Baluartes, Puertas y Murallas</t>
  </si>
  <si>
    <t>Fachada</t>
  </si>
  <si>
    <t>Baluarte de Santa Rosa</t>
  </si>
  <si>
    <t>Baluarte de San Carlos</t>
  </si>
  <si>
    <t>Baluarte de San Juan</t>
  </si>
  <si>
    <t>Baluarte de Soledad</t>
  </si>
  <si>
    <t>Baluarte de Santiago</t>
  </si>
  <si>
    <t>Baluarte de San Francisco</t>
  </si>
  <si>
    <t>Baluarte de San Pedro</t>
  </si>
  <si>
    <t>Puerta de Mar</t>
  </si>
  <si>
    <t>Puerta de Tierra</t>
  </si>
  <si>
    <t>Puerta del Comercio</t>
  </si>
  <si>
    <t>Muralla San Carlos</t>
  </si>
  <si>
    <t>Muralla San Juan</t>
  </si>
  <si>
    <t>Muralla Soledad</t>
  </si>
  <si>
    <t>Muralla San Pedro</t>
  </si>
  <si>
    <t>n.a.</t>
  </si>
  <si>
    <t>Fachadas</t>
  </si>
  <si>
    <t>MZA 8</t>
  </si>
  <si>
    <t>MZA 9</t>
  </si>
  <si>
    <t>MZA 10</t>
  </si>
  <si>
    <t>MZA 11</t>
  </si>
  <si>
    <t>MZA 12</t>
  </si>
  <si>
    <t>MZA 13</t>
  </si>
  <si>
    <t>MZA 14</t>
  </si>
  <si>
    <t>MZA 15</t>
  </si>
  <si>
    <t>MZA 16</t>
  </si>
  <si>
    <t>MZA 17</t>
  </si>
  <si>
    <t>MZA 18</t>
  </si>
  <si>
    <t>MZA 19</t>
  </si>
  <si>
    <t>MZA 20</t>
  </si>
  <si>
    <t>MZA 21</t>
  </si>
  <si>
    <t>MZA 22</t>
  </si>
  <si>
    <t>MZA 23</t>
  </si>
  <si>
    <t>MZA 24</t>
  </si>
  <si>
    <t>MZA 25</t>
  </si>
  <si>
    <t>MZA 26</t>
  </si>
  <si>
    <t>MZA 27</t>
  </si>
  <si>
    <t>MZA 28</t>
  </si>
  <si>
    <t>MZA 29</t>
  </si>
  <si>
    <t>MZA 30</t>
  </si>
  <si>
    <t>MZA 31</t>
  </si>
  <si>
    <t>MZA 32</t>
  </si>
  <si>
    <t>MZA 33</t>
  </si>
  <si>
    <t>MZA 34</t>
  </si>
  <si>
    <t>MZA 35</t>
  </si>
  <si>
    <t>MZA 36</t>
  </si>
  <si>
    <t>MZA 37</t>
  </si>
  <si>
    <t>MZA 38</t>
  </si>
  <si>
    <t>MZA 39</t>
  </si>
  <si>
    <t>MZA 40</t>
  </si>
  <si>
    <t>MZA 41</t>
  </si>
  <si>
    <t>MZA 42</t>
  </si>
  <si>
    <t>MZA 43</t>
  </si>
  <si>
    <t>MZA 44</t>
  </si>
  <si>
    <t>MZA 45</t>
  </si>
  <si>
    <t>MZA 47</t>
  </si>
  <si>
    <t>MZA 49</t>
  </si>
  <si>
    <t>MZA 51</t>
  </si>
  <si>
    <t>MZA 52</t>
  </si>
  <si>
    <t>MZA 53</t>
  </si>
  <si>
    <t>MZA 54</t>
  </si>
  <si>
    <t>MZA 55</t>
  </si>
  <si>
    <t>MZA 56</t>
  </si>
  <si>
    <t>MZA 57</t>
  </si>
  <si>
    <t>Manzana</t>
  </si>
  <si>
    <t>Oferta en situación sin proyecto</t>
  </si>
  <si>
    <t>Evaluación</t>
  </si>
  <si>
    <t>Santuario Diocesano de Nuestra Señora de Guadalupe</t>
  </si>
  <si>
    <t>Ejecución</t>
  </si>
  <si>
    <t>A.1.1</t>
  </si>
  <si>
    <t>Preliminares</t>
  </si>
  <si>
    <t>m2</t>
  </si>
  <si>
    <t>A.1.2</t>
  </si>
  <si>
    <t>A.1.3</t>
  </si>
  <si>
    <t>Luminaria tipo led (incluye poste y cableado)</t>
  </si>
  <si>
    <t>A.1.4</t>
  </si>
  <si>
    <t xml:space="preserve">Suministro y colocación de bancas </t>
  </si>
  <si>
    <t>A.1.5</t>
  </si>
  <si>
    <t>A.1.6</t>
  </si>
  <si>
    <t>A.1.7</t>
  </si>
  <si>
    <t>A.2</t>
  </si>
  <si>
    <t>Pasaje San Román Piña Chan</t>
  </si>
  <si>
    <t>A.2.1</t>
  </si>
  <si>
    <t>A.2.2</t>
  </si>
  <si>
    <t xml:space="preserve">Suministro y colocación de banca </t>
  </si>
  <si>
    <t>A.2.3</t>
  </si>
  <si>
    <t xml:space="preserve">Suministro y colocación de bote de basura </t>
  </si>
  <si>
    <t>A.2.4</t>
  </si>
  <si>
    <t>Obras complemetarias (ranuración de pisos, colocación de loseta)</t>
  </si>
  <si>
    <t>A.2.5</t>
  </si>
  <si>
    <t>A.3</t>
  </si>
  <si>
    <t>A.3.1</t>
  </si>
  <si>
    <t>A.3.2</t>
  </si>
  <si>
    <t>Albañilería</t>
  </si>
  <si>
    <t>A.3.3</t>
  </si>
  <si>
    <t xml:space="preserve">Suministro e instalación de bancas </t>
  </si>
  <si>
    <t>A.3.4</t>
  </si>
  <si>
    <t>Suministro y colocación de basureros</t>
  </si>
  <si>
    <t>A.3.5</t>
  </si>
  <si>
    <t>A.3.6</t>
  </si>
  <si>
    <t>A.3.7</t>
  </si>
  <si>
    <t>Jardinería (incluye nivelación, acarreo, tendido, siembra de pasto y colocación de plantas)</t>
  </si>
  <si>
    <t>A.4</t>
  </si>
  <si>
    <t>A.4.1</t>
  </si>
  <si>
    <t>A.4.2</t>
  </si>
  <si>
    <t>Obras de mantenimiento (incluye limpieza y suministro y colozación de piso; restauración de glorieta, columnas y obras complementarias)</t>
  </si>
  <si>
    <t>A.4.3</t>
  </si>
  <si>
    <t>Luminaria tipo led (incluye cableado)</t>
  </si>
  <si>
    <t>A.4.4</t>
  </si>
  <si>
    <t>A.4.5</t>
  </si>
  <si>
    <t>Obras complementarias (ranuración de pisos, colocación de loseta, pintura, impermeabilizante, colocación de falso plafon)</t>
  </si>
  <si>
    <t>A.4.6</t>
  </si>
  <si>
    <t>Rehabilitación de botes de basura</t>
  </si>
  <si>
    <t>A.4.7</t>
  </si>
  <si>
    <t>Rehabilitación de bancas</t>
  </si>
  <si>
    <t>A.4.8</t>
  </si>
  <si>
    <t>A.5</t>
  </si>
  <si>
    <t>A.5.1</t>
  </si>
  <si>
    <t>A.5.2</t>
  </si>
  <si>
    <t>A.5.3</t>
  </si>
  <si>
    <t>A.5.4</t>
  </si>
  <si>
    <t>A.5.5</t>
  </si>
  <si>
    <t>Instalación hidráulica (Rehabilitación de cisternas)</t>
  </si>
  <si>
    <t>A.5.6</t>
  </si>
  <si>
    <t>Fuente danzarina</t>
  </si>
  <si>
    <t>A.5.7</t>
  </si>
  <si>
    <t>Jardinería (incluye nivelación, poda y suministro de palmeras y tierra vegetal)</t>
  </si>
  <si>
    <t>A.5.8</t>
  </si>
  <si>
    <t>Paradero</t>
  </si>
  <si>
    <t>A.5.9</t>
  </si>
  <si>
    <t>Equipamiento de espejo de agua</t>
  </si>
  <si>
    <t>A.5.10</t>
  </si>
  <si>
    <t>Sistema de vigilancia (canalizaciones, alimentadores, cámaras y equipo de video)</t>
  </si>
  <si>
    <t>A.6</t>
  </si>
  <si>
    <t>A.6.1</t>
  </si>
  <si>
    <t>A.6.2</t>
  </si>
  <si>
    <t>A.6.3</t>
  </si>
  <si>
    <t>Colocación de bolardo ciego</t>
  </si>
  <si>
    <t>A.6.4</t>
  </si>
  <si>
    <t>A.6.5</t>
  </si>
  <si>
    <t>Jardinería (poda integral de árbol)</t>
  </si>
  <si>
    <t>A.7</t>
  </si>
  <si>
    <t>A.7.1</t>
  </si>
  <si>
    <t>A.7.2</t>
  </si>
  <si>
    <t>Obras de mantenimiento (reparación de grietas, reposición de tapas de registro)</t>
  </si>
  <si>
    <t>A.7.3</t>
  </si>
  <si>
    <t>Rehabilitación de fuente</t>
  </si>
  <si>
    <t>A.8</t>
  </si>
  <si>
    <t>Plaza del Cuarto Centenario</t>
  </si>
  <si>
    <t>A.8.1</t>
  </si>
  <si>
    <t>A.8.2</t>
  </si>
  <si>
    <t>A.8.3</t>
  </si>
  <si>
    <t>Instalación electrica (incluye centro de carga, cableado y tuberia)</t>
  </si>
  <si>
    <t>ml</t>
  </si>
  <si>
    <t>A.8.4</t>
  </si>
  <si>
    <t xml:space="preserve">Banca artesanal de granito </t>
  </si>
  <si>
    <t>A.8.5</t>
  </si>
  <si>
    <t>A.8.6</t>
  </si>
  <si>
    <t>A.8.7</t>
  </si>
  <si>
    <t>A.9</t>
  </si>
  <si>
    <t>A.9.1</t>
  </si>
  <si>
    <t>A.9.2</t>
  </si>
  <si>
    <t>A.9.3</t>
  </si>
  <si>
    <t>Instalación electrica (cableado)</t>
  </si>
  <si>
    <t>A.9.4</t>
  </si>
  <si>
    <t>A.9.5</t>
  </si>
  <si>
    <t>A.10</t>
  </si>
  <si>
    <t>A.10.1</t>
  </si>
  <si>
    <t>A.10.2</t>
  </si>
  <si>
    <t>A.10.3</t>
  </si>
  <si>
    <t>A.10.4</t>
  </si>
  <si>
    <t>A.10.5</t>
  </si>
  <si>
    <t>A.10.6</t>
  </si>
  <si>
    <t>A.10.7</t>
  </si>
  <si>
    <t>A.11</t>
  </si>
  <si>
    <t>A.11.1</t>
  </si>
  <si>
    <t>Luminaria tipo led (incluye canalizaciones, prueba de encendido, orientación, instalación de tablero y programación de proyector)</t>
  </si>
  <si>
    <t>A.12</t>
  </si>
  <si>
    <t>A.12.1</t>
  </si>
  <si>
    <t>B.1.1</t>
  </si>
  <si>
    <t>B.1.2</t>
  </si>
  <si>
    <t>B.1.3</t>
  </si>
  <si>
    <t xml:space="preserve">Carpintería </t>
  </si>
  <si>
    <t>B.1.4</t>
  </si>
  <si>
    <t>Herrería</t>
  </si>
  <si>
    <t>B.1.5</t>
  </si>
  <si>
    <t>Limpieza y complementos</t>
  </si>
  <si>
    <t>B.1.6</t>
  </si>
  <si>
    <t>B.2.1</t>
  </si>
  <si>
    <t>B.2.2</t>
  </si>
  <si>
    <t>B.2.3</t>
  </si>
  <si>
    <t>B.2.4</t>
  </si>
  <si>
    <t>B.2.5</t>
  </si>
  <si>
    <t>B.2.6</t>
  </si>
  <si>
    <t>B.3.1</t>
  </si>
  <si>
    <t>B.3.2</t>
  </si>
  <si>
    <t>B.3.3</t>
  </si>
  <si>
    <t>B.3.4</t>
  </si>
  <si>
    <t>B.3.5</t>
  </si>
  <si>
    <t>Rejas (suministro e instalación)</t>
  </si>
  <si>
    <t>Reloj (rehabilitación)</t>
  </si>
  <si>
    <t>B.4</t>
  </si>
  <si>
    <t>B.4.1</t>
  </si>
  <si>
    <t>B.4.2</t>
  </si>
  <si>
    <t>B.4.3</t>
  </si>
  <si>
    <t>B.4.4</t>
  </si>
  <si>
    <t>B.4.5</t>
  </si>
  <si>
    <t>B.4.6</t>
  </si>
  <si>
    <t>B.4.7</t>
  </si>
  <si>
    <t>B.5</t>
  </si>
  <si>
    <t>B.5.1</t>
  </si>
  <si>
    <t>B.5.2</t>
  </si>
  <si>
    <t>B.5.3</t>
  </si>
  <si>
    <t>B.5.4</t>
  </si>
  <si>
    <t>B.5.5</t>
  </si>
  <si>
    <t>B.5.6</t>
  </si>
  <si>
    <t>B.6</t>
  </si>
  <si>
    <t>B.6.1</t>
  </si>
  <si>
    <t>B.6.2</t>
  </si>
  <si>
    <t>B.6.3</t>
  </si>
  <si>
    <t>B.6.4</t>
  </si>
  <si>
    <t>B.6.5</t>
  </si>
  <si>
    <t>B.6.6</t>
  </si>
  <si>
    <t>B.7</t>
  </si>
  <si>
    <t>Parroquia de San Francisco de Asís</t>
  </si>
  <si>
    <t>B.7.1</t>
  </si>
  <si>
    <t>B.7.2</t>
  </si>
  <si>
    <t>B.7.3</t>
  </si>
  <si>
    <t>B.7.4</t>
  </si>
  <si>
    <t>B.7.5</t>
  </si>
  <si>
    <t>B.7.6</t>
  </si>
  <si>
    <t>B.7.7</t>
  </si>
  <si>
    <t>C.1.1</t>
  </si>
  <si>
    <t>C.1.2</t>
  </si>
  <si>
    <t>Luminaria tipo led (incluye cableado y rehabilitación de herreria protectora de luminario)</t>
  </si>
  <si>
    <t>C.1.3</t>
  </si>
  <si>
    <t xml:space="preserve">Erradicación de flora parásita en fachada </t>
  </si>
  <si>
    <t>C.1.4</t>
  </si>
  <si>
    <t>Rehabilitación de puerta de madera</t>
  </si>
  <si>
    <t>C.1.5</t>
  </si>
  <si>
    <t xml:space="preserve">Restitución de placa informativa </t>
  </si>
  <si>
    <t>C.1.6</t>
  </si>
  <si>
    <t>Rehabilitación de murallas y baluartes (incluye limpieza y complementos)</t>
  </si>
  <si>
    <t>C.2.1</t>
  </si>
  <si>
    <t>C.2.2</t>
  </si>
  <si>
    <t>C.2.3</t>
  </si>
  <si>
    <t>Rehabilitación de murete de acometida eléctrica (incluye reparaciones, pintado, y colocación de puerta de control)</t>
  </si>
  <si>
    <t>C.2.4</t>
  </si>
  <si>
    <t>C.3.1</t>
  </si>
  <si>
    <t>C.3.2</t>
  </si>
  <si>
    <t>C.3.3</t>
  </si>
  <si>
    <t>C.3.4</t>
  </si>
  <si>
    <t>C.3.5</t>
  </si>
  <si>
    <t>C.4.1</t>
  </si>
  <si>
    <t>C.4.2</t>
  </si>
  <si>
    <t>C.4.3</t>
  </si>
  <si>
    <t>C.4.4</t>
  </si>
  <si>
    <t>C.4.5</t>
  </si>
  <si>
    <t>C.5.1</t>
  </si>
  <si>
    <t>C.5.2</t>
  </si>
  <si>
    <t>C.5.3</t>
  </si>
  <si>
    <t>C.5.4</t>
  </si>
  <si>
    <t>C.5.5</t>
  </si>
  <si>
    <t>C.5.6</t>
  </si>
  <si>
    <t>C.5.7</t>
  </si>
  <si>
    <t>Obras de mantenimiento (rehabilitación de salas)</t>
  </si>
  <si>
    <t>C.5.8</t>
  </si>
  <si>
    <t>C.5.9</t>
  </si>
  <si>
    <t>Instalación hidráulica y sanitaria (suministro e instalación de sanitarios)</t>
  </si>
  <si>
    <t>C.5.10</t>
  </si>
  <si>
    <t xml:space="preserve">Herrería </t>
  </si>
  <si>
    <t>C.5.11</t>
  </si>
  <si>
    <t>C.5.12</t>
  </si>
  <si>
    <t xml:space="preserve">Jardinería </t>
  </si>
  <si>
    <t>C.5.13</t>
  </si>
  <si>
    <t xml:space="preserve">Acabados </t>
  </si>
  <si>
    <t>Equipamiento (suministro y colocación de bancas)</t>
  </si>
  <si>
    <t>C.6.1</t>
  </si>
  <si>
    <t>C.6.2</t>
  </si>
  <si>
    <t>C.6.3</t>
  </si>
  <si>
    <t>C.6.4</t>
  </si>
  <si>
    <t>C.6.5</t>
  </si>
  <si>
    <t>C.7.1</t>
  </si>
  <si>
    <t>C.7.2</t>
  </si>
  <si>
    <t>C.7.3</t>
  </si>
  <si>
    <t>Puerta de Comercio</t>
  </si>
  <si>
    <t>C.8</t>
  </si>
  <si>
    <t>C.8.1</t>
  </si>
  <si>
    <t>C.9</t>
  </si>
  <si>
    <t>C.9.1</t>
  </si>
  <si>
    <t>C.9.2</t>
  </si>
  <si>
    <t>Calle 8, Zona 1</t>
  </si>
  <si>
    <t>D.1.1</t>
  </si>
  <si>
    <t>D.1.2</t>
  </si>
  <si>
    <t>D.1.3</t>
  </si>
  <si>
    <t>D.1.4</t>
  </si>
  <si>
    <t>D.1.5</t>
  </si>
  <si>
    <t>D.1.6</t>
  </si>
  <si>
    <t>Limpieza y trabajos complemetarios</t>
  </si>
  <si>
    <t>D.1.7</t>
  </si>
  <si>
    <t>Luminaria tipo led (incluye desmonte de módulo led existente, suministro, instalación, orientación y programación de panel led retrofit de alumbrado público)</t>
  </si>
  <si>
    <t>Calle 8, Zona 2</t>
  </si>
  <si>
    <t>D.2.1</t>
  </si>
  <si>
    <t>D.2.2</t>
  </si>
  <si>
    <t>D.2.3</t>
  </si>
  <si>
    <t>D.2.4</t>
  </si>
  <si>
    <t>D.2.5</t>
  </si>
  <si>
    <t>D.2.6</t>
  </si>
  <si>
    <t>D.2.7</t>
  </si>
  <si>
    <t>Calle 8, Zona 3</t>
  </si>
  <si>
    <t>D.3.1</t>
  </si>
  <si>
    <t>D.3.2</t>
  </si>
  <si>
    <t>D.3.3</t>
  </si>
  <si>
    <t>D.3.4</t>
  </si>
  <si>
    <t>D.3.5</t>
  </si>
  <si>
    <t>D.3.6</t>
  </si>
  <si>
    <t>D.3.7</t>
  </si>
  <si>
    <t>Calle 10</t>
  </si>
  <si>
    <t>D.4.1</t>
  </si>
  <si>
    <t>D.4.2</t>
  </si>
  <si>
    <t>D.4.3</t>
  </si>
  <si>
    <t>D.4.4</t>
  </si>
  <si>
    <t>D.4.5</t>
  </si>
  <si>
    <t>D.4.6</t>
  </si>
  <si>
    <t>Calle 12</t>
  </si>
  <si>
    <t>D.5.1</t>
  </si>
  <si>
    <t>D.5.2</t>
  </si>
  <si>
    <t>D.5.3</t>
  </si>
  <si>
    <t>D.5.4</t>
  </si>
  <si>
    <t>D.5.5</t>
  </si>
  <si>
    <t>D.5.6</t>
  </si>
  <si>
    <t>D.6</t>
  </si>
  <si>
    <t>Calle 16</t>
  </si>
  <si>
    <t>D.6.1</t>
  </si>
  <si>
    <t>D.6.2</t>
  </si>
  <si>
    <t>D.6.3</t>
  </si>
  <si>
    <t>D.6.4</t>
  </si>
  <si>
    <t>D.6.5</t>
  </si>
  <si>
    <t>D.6.6</t>
  </si>
  <si>
    <t>D.7</t>
  </si>
  <si>
    <t>Calle 55</t>
  </si>
  <si>
    <t>D.7.1</t>
  </si>
  <si>
    <t>D.7.2</t>
  </si>
  <si>
    <t>D.7.3</t>
  </si>
  <si>
    <t>D.7.4</t>
  </si>
  <si>
    <t xml:space="preserve">Herreria </t>
  </si>
  <si>
    <t>D.7.5</t>
  </si>
  <si>
    <t>D.8</t>
  </si>
  <si>
    <t>Calle 57</t>
  </si>
  <si>
    <t>D.8.1</t>
  </si>
  <si>
    <t>D.8.2</t>
  </si>
  <si>
    <t>D.8.3</t>
  </si>
  <si>
    <t>D.8.4</t>
  </si>
  <si>
    <t>D.8.5</t>
  </si>
  <si>
    <t>D.8.6</t>
  </si>
  <si>
    <t>D.8.7</t>
  </si>
  <si>
    <t>D.9</t>
  </si>
  <si>
    <t>Calle 59, Zona 1</t>
  </si>
  <si>
    <t>D.9.1</t>
  </si>
  <si>
    <t>D.9.2</t>
  </si>
  <si>
    <t>D.9.3</t>
  </si>
  <si>
    <t>D.9.4</t>
  </si>
  <si>
    <t>D.9.5</t>
  </si>
  <si>
    <t>D.9.6</t>
  </si>
  <si>
    <t>D.9.7</t>
  </si>
  <si>
    <t>D.10</t>
  </si>
  <si>
    <t>Calle 59, Zona 2</t>
  </si>
  <si>
    <t>D.10.1</t>
  </si>
  <si>
    <t>D.10.2</t>
  </si>
  <si>
    <t>D.10.3</t>
  </si>
  <si>
    <t>D.10.4</t>
  </si>
  <si>
    <t>D.10.5</t>
  </si>
  <si>
    <t>D.10.6</t>
  </si>
  <si>
    <t>D.10.7</t>
  </si>
  <si>
    <t>D.11</t>
  </si>
  <si>
    <t>Calle 59, Zona 3</t>
  </si>
  <si>
    <t>D.11.1</t>
  </si>
  <si>
    <t>D.11.2</t>
  </si>
  <si>
    <t>D.11.3</t>
  </si>
  <si>
    <t>D.11.4</t>
  </si>
  <si>
    <t>D.11.5</t>
  </si>
  <si>
    <t>D.11.6</t>
  </si>
  <si>
    <t>D.11.7</t>
  </si>
  <si>
    <t>D.12</t>
  </si>
  <si>
    <t>Calle 59, Zona 4</t>
  </si>
  <si>
    <t>D.12.1</t>
  </si>
  <si>
    <t>D.12.2</t>
  </si>
  <si>
    <t>D.12.3</t>
  </si>
  <si>
    <t>D.12.4</t>
  </si>
  <si>
    <t>D.12.5</t>
  </si>
  <si>
    <t>D.12.6</t>
  </si>
  <si>
    <t>D.12.7</t>
  </si>
  <si>
    <t>D.13</t>
  </si>
  <si>
    <t>Calle 63</t>
  </si>
  <si>
    <t>D.13.1</t>
  </si>
  <si>
    <t>D.13.2</t>
  </si>
  <si>
    <t>D.13.3</t>
  </si>
  <si>
    <t>D.13.4</t>
  </si>
  <si>
    <t>D.13.5</t>
  </si>
  <si>
    <t>D.13.6</t>
  </si>
  <si>
    <t>Obras complementarias (ranuración de pisos, colocación de loseta)</t>
  </si>
  <si>
    <t>Tarifa</t>
  </si>
  <si>
    <t>Cargo</t>
  </si>
  <si>
    <t>Unidades</t>
  </si>
  <si>
    <t>APBT</t>
  </si>
  <si>
    <t>Alumbrado público en baja tensión</t>
  </si>
  <si>
    <t>Fijo</t>
  </si>
  <si>
    <t>Variable</t>
  </si>
  <si>
    <t>$/kWh</t>
  </si>
  <si>
    <t>$/mes</t>
  </si>
  <si>
    <t>Horas de uso al año</t>
  </si>
  <si>
    <t>Fuente</t>
  </si>
  <si>
    <t>Led punta de poste</t>
  </si>
  <si>
    <t>Led ornamental</t>
  </si>
  <si>
    <t>Led retrofit inteligente</t>
  </si>
  <si>
    <t>Led muros</t>
  </si>
  <si>
    <t>Potencia (W)</t>
  </si>
  <si>
    <t>Piezas</t>
  </si>
  <si>
    <t>Costos de inversión (pesos constantes de enero de 2022)</t>
  </si>
  <si>
    <t>Costos de operación por consumo de electricidad (pesos constantes de enero de 2022)</t>
  </si>
  <si>
    <t>Tarifa promedio en Campeche, Campeche (enero - diciembre 2021)</t>
  </si>
  <si>
    <t>Componente</t>
  </si>
  <si>
    <t xml:space="preserve">A. </t>
  </si>
  <si>
    <t>Rehabilitación de Espacios Públicos</t>
  </si>
  <si>
    <t xml:space="preserve">B. </t>
  </si>
  <si>
    <t>Rehabilitación de Templos</t>
  </si>
  <si>
    <t xml:space="preserve">C. </t>
  </si>
  <si>
    <t>Rehabilitación de Puertas, Murallas y Baluartes</t>
  </si>
  <si>
    <t xml:space="preserve">D. </t>
  </si>
  <si>
    <t>Rehabilitación de Fachadas</t>
  </si>
  <si>
    <t>M2</t>
  </si>
  <si>
    <t>M2 Totales</t>
  </si>
  <si>
    <t>Viviendas Totales</t>
  </si>
  <si>
    <t>Viviendas en Buen Estado</t>
  </si>
  <si>
    <t>M2 en Buen Estado</t>
  </si>
  <si>
    <t>Viviendas en Estado Crítico</t>
  </si>
  <si>
    <t>M2 en Estado Crítico</t>
  </si>
  <si>
    <t>Costos de mantenimiento rutinario (pesos constantes de enero de 2022)</t>
  </si>
  <si>
    <t>$ /M2</t>
  </si>
  <si>
    <t>Mantenimiento rutinario consistente en limpieza y albañilería</t>
  </si>
  <si>
    <t>Mantenimiento rutinario consistente en limpieza y jardinería</t>
  </si>
  <si>
    <t xml:space="preserve">Mantenimiento rutinario consistente en limpieza y albañilería. </t>
  </si>
  <si>
    <t>Costo anual</t>
  </si>
  <si>
    <t>Costos de mantenimiento mayor (pesos constantes de enero de 2022)</t>
  </si>
  <si>
    <t>Mantenimiento mayor consistente en ranuración de pisos, colocación de loseta, pintura, atención a instalaciones eléctricas, albañilería en mobilario (cada 15 años)</t>
  </si>
  <si>
    <t>Mantenimiento mayor consistente en instalación eléctrica (cada 10 años)</t>
  </si>
  <si>
    <t>Obras de mantenimiento (incluye sellador, entintado  para concreto)</t>
  </si>
  <si>
    <t xml:space="preserve">Luminaria led tipo punta poste </t>
  </si>
  <si>
    <t>Luminaria led tipo colonial</t>
  </si>
  <si>
    <t>Obras complementarias (ranuración de pisos, colocación de loseta, pintura, impermeabilizante, colocación de falso plafón)</t>
  </si>
  <si>
    <t>Luminaria led tipo punta (incluye poste y cableado)</t>
  </si>
  <si>
    <t>Obras de mantenimiento (incluye sellador, entintado para concreto)</t>
  </si>
  <si>
    <t>Obras de mantenimiento (incluye limpieza y suministro y colocación de piso; restauración de glorieta, columnas y obras complementarias)</t>
  </si>
  <si>
    <t>Luminarias led tipo globo</t>
  </si>
  <si>
    <t>Obras de mantenimiento (incluye concreto estampado, piso rayado, guarniciones y atención a piso de cantera)</t>
  </si>
  <si>
    <t>Instalación electrica (cableado, postes y luminarias led)</t>
  </si>
  <si>
    <t>Acabados de alta gama y personalizados (incluye técnicas de ranuración de pisos, instalación de granito, pintura especializada, sistemas de impermeabilización de alto rendimiento y diseño de falsos techos con elementos decorativos)</t>
  </si>
  <si>
    <t>Instalación de revestimientos de alto rendimiento y diseño personalizado (incluye sistemas de ranuración de pisos con tecnología avanzada, colocación de materiales de revestimiento de granito con diseños personalizados)</t>
  </si>
  <si>
    <t>Servicios de restauración y embellecimiento de superficies de alta gama (incluye técnicas avanzadas de concreto estampado, grabado de pisos con diseños personalizados, instalación de guarniciones de lujo y tratamiento especializado para pisos de cantera)</t>
  </si>
  <si>
    <t xml:space="preserve">Carpintería de madera de teca </t>
  </si>
  <si>
    <t>Mampostería artesanal</t>
  </si>
  <si>
    <t>Sustitución de puerta con madera de teca</t>
  </si>
  <si>
    <t>Acabados artesanales</t>
  </si>
  <si>
    <t>Mantenimiento mayor consistente en carpintería, herrería (cada 15 años)</t>
  </si>
  <si>
    <t>Mantenimiento mayor consistente en pintura (cada 10 años)</t>
  </si>
  <si>
    <t>Luminaria tipo vapor de sodio (incluye poste y cableado)</t>
  </si>
  <si>
    <t xml:space="preserve">Luminaria vapor de sodio tipo punta poste </t>
  </si>
  <si>
    <t>Luminaria vapor de sodio tipo colonial</t>
  </si>
  <si>
    <t>Luminaria vapor de sodio tipo punta (incluye poste y cableado)</t>
  </si>
  <si>
    <t>Luminaria tipo vapor de sodio (incluye cableado)</t>
  </si>
  <si>
    <t>Luminarias vapor de sodio tipo globo</t>
  </si>
  <si>
    <t>Instalación electrica (cableado, postes y luminarias vapor de sodio)</t>
  </si>
  <si>
    <t>Luminaria colgante vapor de sodio, modelo londres (incluye cableado, reflector)</t>
  </si>
  <si>
    <t>Luminaria tipo vapor de sodio (incluye sensor inteligente, prueba de encendido, orientación, instalación de tablero y programación de proyector)</t>
  </si>
  <si>
    <t>Luminaria tipo vapor de sodio (incluye cableado y rehabilitación de herreria protectora de luminario)</t>
  </si>
  <si>
    <t>Luminaria tipo vapor de sodio (incluye desmonte de módulo led existente, suministro, instalación, orientación y programación de alumbrado público inteligente)</t>
  </si>
  <si>
    <t>Vapor de sodio punta de poste</t>
  </si>
  <si>
    <t>Vapor de sodio ornamental</t>
  </si>
  <si>
    <t>Vapor de sodio inteligente</t>
  </si>
  <si>
    <t>Vapor de sodio muros</t>
  </si>
  <si>
    <t>Mantenimiento mayor consistente en técnicas de ranuración de pisos, pintura especializada, albañilería en mobilario (cada 25 años)</t>
  </si>
  <si>
    <t>Mantenimiento mayor consistente en carpintería, herrería (cada 25 años)</t>
  </si>
  <si>
    <t>Mantenimiento mayor consistente acabados de alto impacto y pintura (cada 10 años)</t>
  </si>
  <si>
    <t>Vida útil</t>
  </si>
  <si>
    <t>Año de reemplazo</t>
  </si>
  <si>
    <t>Costo de reemplazo</t>
  </si>
  <si>
    <t>Costos de mantenimiento mayor por reemplazo de luminarias (pesos constantes de enero de 2022)</t>
  </si>
  <si>
    <t xml:space="preserve"> - Postes
</t>
  </si>
  <si>
    <t xml:space="preserve"> - Funcional
</t>
  </si>
  <si>
    <t xml:space="preserve"> - Múltiples jardines con especies botánicas
 - Áreas verdes
 - Palmeras</t>
  </si>
  <si>
    <t xml:space="preserve"> - Concha acústica
 - Techumbre
 - Monumento 
 - Bancas
 - Jardineras
 - Baños públicos
 - Juegos infantiles
 - Botes de basura
 - Bolardos</t>
  </si>
  <si>
    <t xml:space="preserve"> - Postes
 - Luminarias en puentes
 - Luminarias en fuentes
</t>
  </si>
  <si>
    <t xml:space="preserve"> - Piso mosaicos
 - Piso concreto
 - Banquetas 
 - Guarniciones</t>
  </si>
  <si>
    <t xml:space="preserve"> - Bueno
 - Bueno
 - Bueno
 - Bueno
</t>
  </si>
  <si>
    <t xml:space="preserve"> - Bancas</t>
  </si>
  <si>
    <t xml:space="preserve"> - Puentes
 - Monumentos
 - Bancas
 - Jardineras
 - Botes de basura
 - Mesas
 - Juegos infantiles
 - Lagos artificiales
 - Quisco
 - Fuentes
 - Botes de basura</t>
  </si>
  <si>
    <t xml:space="preserve"> - Bueno</t>
  </si>
  <si>
    <t xml:space="preserve"> - Piso adoquín
 - Piso concreto
 - Banquetas 
 - Guarniciones</t>
  </si>
  <si>
    <t xml:space="preserve"> - Postes
 - Luminarias en muros
 - Luminarias oranmentales</t>
  </si>
  <si>
    <t xml:space="preserve"> - No funcional, insuficiente
 - Sin existencia
 - Sin existencia
</t>
  </si>
  <si>
    <t xml:space="preserve"> - Diversos árboles  </t>
  </si>
  <si>
    <t xml:space="preserve"> - Deficiente
</t>
  </si>
  <si>
    <t xml:space="preserve"> - Bancas
 - Botes de basura</t>
  </si>
  <si>
    <t xml:space="preserve"> - Deficiente, presenta desgaste
 - Deficiente, presenta desgaste</t>
  </si>
  <si>
    <t xml:space="preserve"> - No funcional
</t>
  </si>
  <si>
    <t xml:space="preserve"> - Áreas de pasto
 - Palmeras</t>
  </si>
  <si>
    <t xml:space="preserve"> - Deficiente
 - Deficiente
</t>
  </si>
  <si>
    <t xml:space="preserve"> - Piso concreto
 - Banquetas 
 - Guarniciones</t>
  </si>
  <si>
    <t>- Deficiente, presenta desgaste
 - Deficiente, presenta desgaste
 - Deficiente, presenta desgaste</t>
  </si>
  <si>
    <t xml:space="preserve"> - Piso cerámico
 - Piso adoquín
 - Piso concreto estampado y escobillado
 </t>
  </si>
  <si>
    <t xml:space="preserve"> - Áreas de pasto
 - Diversos árboles
 - Diversos arbustos</t>
  </si>
  <si>
    <t xml:space="preserve"> - Deficiente
 - Deficiente
 - Deficiente</t>
  </si>
  <si>
    <t xml:space="preserve"> - Bancas
 - Botes de basura
 - Glorieta
 - Quiosco
 - Columnas
 - Rejas</t>
  </si>
  <si>
    <t xml:space="preserve"> - Postes
 - Luminarias ornamentales</t>
  </si>
  <si>
    <t xml:space="preserve"> - No funcional, insuficiente
 - Sin existencia
</t>
  </si>
  <si>
    <t xml:space="preserve"> - Bueno
 - Bueno
 - Bueno
 - Bueno
 - Bueno
 - Bueno
 - Bueno
 - Bueno
 - Bueno
 - Bueno
 - Bueno</t>
  </si>
  <si>
    <t xml:space="preserve"> - Deficiente
 - Deficiente
 - Deficiente
 - Deficiente
 - Deficiente
 - Deficiente</t>
  </si>
  <si>
    <t xml:space="preserve"> - Deficiente
 - Deficiente
 - Deficiente
 - Deficiente
</t>
  </si>
  <si>
    <t xml:space="preserve"> - Postes
 - Luminarias en jardineras</t>
  </si>
  <si>
    <t xml:space="preserve"> - Bancas
 - Botes de basura
 - Fuentes
 - Jardineras
 - Espejo de agua
 - Sistema de videovigilancia
 - Paradero</t>
  </si>
  <si>
    <t xml:space="preserve"> - Deficiente
 - Deficiente
 - Deficiente
 - Deficiente
 - Deficiente
 - Inexistente
</t>
  </si>
  <si>
    <t xml:space="preserve"> - No funcional
 - No funcional
</t>
  </si>
  <si>
    <t xml:space="preserve"> - Áreas de pasto
 - Palmeras
 - Diversos árboles
 - Arbustos</t>
  </si>
  <si>
    <t xml:space="preserve"> - Bancas
 - Botes de basura
 - Bolardos</t>
  </si>
  <si>
    <t xml:space="preserve"> - Deficiente, presenta desgaste
 - Deficiente, presenta desgaste
- Inexistente</t>
  </si>
  <si>
    <t xml:space="preserve"> - Piso adoquín
 - Piso concreto estampado y escobillado
  - Guarniciones</t>
  </si>
  <si>
    <t xml:space="preserve"> - Deficiente, presenta desgaste
 - Deficiente, presenta desgaste
 - Deficiente, presenta desgaste</t>
  </si>
  <si>
    <t xml:space="preserve"> - Deficiente, presenta desgaste
 - Deficiente, presenta desgaste
 - Deficiente, presenta desgaste
 - Deficiente, presenta desgaste</t>
  </si>
  <si>
    <t xml:space="preserve"> - Bueno
 - Bueno</t>
  </si>
  <si>
    <t xml:space="preserve"> - Fuente
 - Maqueta
 - Bancas
 - Botes de basura</t>
  </si>
  <si>
    <t xml:space="preserve"> - Deficiente, presenta desgaste
 - Bueno
 - Deficiente, presenta desgaste
 - Deficiente, presenta desgaste</t>
  </si>
  <si>
    <t>Luminaria colgante led, modelo Londres (incluye cableado, reflector)</t>
  </si>
  <si>
    <t xml:space="preserve"> - Deficiente, presenta desgaste
 - Deficiente, presenta desgaste
 - Deficiente, presenta desgaste
 - Deficiente, presenta desgaste
 - Bueno</t>
  </si>
  <si>
    <t xml:space="preserve"> - Fuente
 - Columnas y muros
 - Bancas
 - Botes de basura
 - Monumentos</t>
  </si>
  <si>
    <t xml:space="preserve"> - No funcional, insuficiente
</t>
  </si>
  <si>
    <t xml:space="preserve"> - Áreas de pasto
 - Diversos árboles</t>
  </si>
  <si>
    <t xml:space="preserve"> - Bancas
 - Botes de basura
 - Quiosco
 - Fuente</t>
  </si>
  <si>
    <t xml:space="preserve"> - Deficiente, presenta desgaste
 - Deficiente, presenta desgaste
 - Deficiente, presenta desgaste
 - Bueno
 - Deficiente, presenta desgaste</t>
  </si>
  <si>
    <t xml:space="preserve"> - Bueno </t>
  </si>
  <si>
    <t xml:space="preserve"> - Bancas
 - Botes de basura
 - Quiosco
 - Jardineras</t>
  </si>
  <si>
    <t xml:space="preserve"> - Bueno
 - Bueno
 - Bueno
 - Bueno</t>
  </si>
  <si>
    <t xml:space="preserve"> - Postes</t>
  </si>
  <si>
    <t xml:space="preserve"> - Funcional</t>
  </si>
  <si>
    <t xml:space="preserve"> - Piso adoquín
 - Piso concreto
</t>
  </si>
  <si>
    <t xml:space="preserve"> - Bueno
 - Bueno
</t>
  </si>
  <si>
    <t xml:space="preserve"> - Bueno
 - Bueno
 - Bueno
</t>
  </si>
  <si>
    <t xml:space="preserve"> - Bancas
</t>
  </si>
  <si>
    <t xml:space="preserve"> - Bueno
</t>
  </si>
  <si>
    <t>Deficiente</t>
  </si>
  <si>
    <t>Bueno</t>
  </si>
  <si>
    <t xml:space="preserve">Mantenimiento mayor consistente en carpintería, herrería </t>
  </si>
  <si>
    <t>Mantenimiento mayor consistente en ranuración de pisos, colocación de loseta, pintura, atención a instalaciones eléctricas, albañilería en mobilario</t>
  </si>
  <si>
    <t>Mantenimiento mayor consistente en limpieza y albañilería</t>
  </si>
  <si>
    <t>Regular</t>
  </si>
  <si>
    <t xml:space="preserve"> - Bueno
</t>
  </si>
  <si>
    <t xml:space="preserve"> - Bueno
 - Bueno
 - Bueno
 - Bueno
 - Bueno
 - Bueno</t>
  </si>
  <si>
    <t xml:space="preserve"> - Bueno 
 - Bueno </t>
  </si>
  <si>
    <t xml:space="preserve"> - Bueno 
 - Bueno 
- Inexistente</t>
  </si>
  <si>
    <t xml:space="preserve"> - Bueno 
 - Bueno
 - Bueno 
 - Bueno </t>
  </si>
  <si>
    <t xml:space="preserve"> - Bueno 
 - Bueno 
 - Bueno 
 - Bueno 
 - Bueno</t>
  </si>
  <si>
    <t xml:space="preserve"> - Bueno 
 - Bueno 
 - Bueno 
 - Bueno
 - Bueno </t>
  </si>
  <si>
    <t>Inexistente</t>
  </si>
  <si>
    <t xml:space="preserve"> - Funcional
 - Funcional
</t>
  </si>
  <si>
    <t xml:space="preserve"> - Funcional
 - Funcional
 - Funcional
</t>
  </si>
  <si>
    <t xml:space="preserve"> - Funcional
 - Funcional
</t>
  </si>
  <si>
    <t>Funcional</t>
  </si>
  <si>
    <t xml:space="preserve"> - Bueno
 - Bueno
 - Bueno
 - Bueno
 - Bueno
 - Bueno
</t>
  </si>
  <si>
    <t>Fuente: SECTUR</t>
  </si>
  <si>
    <t>LLEGADA DE TURISTAS</t>
  </si>
  <si>
    <t>Estatales</t>
  </si>
  <si>
    <t>Extranjeros</t>
  </si>
  <si>
    <t>Nacionales</t>
  </si>
  <si>
    <t>Municipales</t>
  </si>
  <si>
    <t>PIB Turístico Estatal (millones de pesos)</t>
  </si>
  <si>
    <t>PIB Turístico Municipal (millones de pesos)</t>
  </si>
  <si>
    <t>Participación del municipio en actividad turística estatal</t>
  </si>
  <si>
    <t>DEMANDA</t>
  </si>
  <si>
    <t>Promedio</t>
  </si>
  <si>
    <t>Fuente: CONAPO</t>
  </si>
  <si>
    <t>Proyección de población municipal</t>
  </si>
  <si>
    <t>Llegada de turistas</t>
  </si>
  <si>
    <t>Población</t>
  </si>
  <si>
    <t>TCMA (pre-pandemia)</t>
  </si>
  <si>
    <t xml:space="preserve">Demanda </t>
  </si>
  <si>
    <t>Costo Anual Equivalente</t>
  </si>
  <si>
    <t>Memoria de cálculo del análisis costo eficiencia simplificado</t>
  </si>
  <si>
    <t>C.8.2</t>
  </si>
  <si>
    <t>C.8.3</t>
  </si>
  <si>
    <t>C.8.4</t>
  </si>
  <si>
    <t>C.8.5</t>
  </si>
  <si>
    <t>C.8.6</t>
  </si>
  <si>
    <t>C.9.3</t>
  </si>
  <si>
    <t>C.10</t>
  </si>
  <si>
    <t>C.10.1</t>
  </si>
  <si>
    <t>C.11</t>
  </si>
  <si>
    <t>C.11.1</t>
  </si>
  <si>
    <t>C.11.2</t>
  </si>
  <si>
    <t>B.4.8</t>
  </si>
  <si>
    <t>B.5.7</t>
  </si>
  <si>
    <t>B.8</t>
  </si>
  <si>
    <t>B.8.1</t>
  </si>
  <si>
    <t>B.8.2</t>
  </si>
  <si>
    <t>B.8.3</t>
  </si>
  <si>
    <t>B.8.4</t>
  </si>
  <si>
    <t>B.8.5</t>
  </si>
  <si>
    <t>B.8.6</t>
  </si>
  <si>
    <t>B.8.7</t>
  </si>
  <si>
    <t xml:space="preserve">Iglesia de San Roque y San Francisquito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</si>
</sst>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&quot;$&quot;#,##0.00"/>
    <numFmt numFmtId="165" formatCode="0.0000"/>
    <numFmt numFmtId="166" formatCode="0.0%"/>
  </numFmts>
  <fonts count="26" x14ac:knownFonts="1">
    <font>
      <sz val="11"/>
      <color theme="1"/>
      <name val="Calibri"/>
      <family val="2"/>
      <scheme val="minor"/>
    </font>
    <font>
      <sz val="10.5"/>
      <color theme="1"/>
      <name val="Montserrat"/>
    </font>
    <font>
      <b/>
      <sz val="10.5"/>
      <color theme="1"/>
      <name val="Montserrat"/>
    </font>
    <font>
      <b/>
      <sz val="10.5"/>
      <color rgb="FFA52144"/>
      <name val="Montserrat"/>
    </font>
    <font>
      <u/>
      <sz val="11"/>
      <color theme="10"/>
      <name val="Calibri"/>
      <family val="2"/>
      <scheme val="minor"/>
    </font>
    <font>
      <b/>
      <u/>
      <sz val="8"/>
      <color theme="10"/>
      <name val="Montserrat"/>
    </font>
    <font>
      <sz val="10.5"/>
      <color theme="1"/>
      <name val="Open Sans"/>
    </font>
    <font>
      <b/>
      <sz val="10.5"/>
      <color theme="1"/>
      <name val="Open Sans"/>
    </font>
    <font>
      <b/>
      <u/>
      <sz val="8"/>
      <color theme="10"/>
      <name val="Open Sans"/>
    </font>
    <font>
      <b/>
      <sz val="10.5"/>
      <color rgb="FFA52144"/>
      <name val="Open Sans"/>
    </font>
    <font>
      <b/>
      <sz val="10"/>
      <color theme="0"/>
      <name val="Open Sans"/>
    </font>
    <font>
      <b/>
      <sz val="10"/>
      <color theme="1"/>
      <name val="Open Sans"/>
    </font>
    <font>
      <sz val="10"/>
      <color theme="1"/>
      <name val="Open Sans"/>
    </font>
    <font>
      <sz val="11"/>
      <color theme="1"/>
      <name val="Open Sans"/>
    </font>
    <font>
      <b/>
      <sz val="12"/>
      <color theme="1"/>
      <name val="Open Sans"/>
    </font>
    <font>
      <b/>
      <sz val="11"/>
      <color rgb="FFA52144"/>
      <name val="Open Sans"/>
    </font>
    <font>
      <b/>
      <vertAlign val="superscript"/>
      <sz val="10"/>
      <color theme="0"/>
      <name val="Open Sans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Open Sans"/>
    </font>
    <font>
      <sz val="8"/>
      <color theme="0"/>
      <name val="Open Sans"/>
    </font>
    <font>
      <i/>
      <sz val="9"/>
      <color theme="1"/>
      <name val="Montserrat"/>
    </font>
    <font>
      <sz val="11"/>
      <color indexed="8"/>
      <name val="Calibri"/>
      <family val="2"/>
    </font>
    <font>
      <b/>
      <sz val="10"/>
      <color rgb="FFC00000"/>
      <name val="Open Sans"/>
    </font>
    <font>
      <sz val="10"/>
      <color rgb="FF000000"/>
      <name val="Open Sans"/>
      <charset val="1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F312B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2" tint="-9.9978637043366805E-2"/>
      </right>
      <top/>
      <bottom/>
      <diagonal/>
    </border>
    <border>
      <left/>
      <right/>
      <top style="thin">
        <color theme="0" tint="-0.249977111117893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0" tint="-0.249977111117893"/>
      </top>
      <bottom style="thin">
        <color theme="2" tint="-9.9978637043366805E-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18" fillId="0" borderId="0"/>
    <xf numFmtId="43" fontId="22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2"/>
    </xf>
    <xf numFmtId="0" fontId="2" fillId="0" borderId="0" xfId="0" applyFont="1" applyAlignment="1">
      <alignment horizontal="left" indent="2"/>
    </xf>
    <xf numFmtId="0" fontId="3" fillId="0" borderId="0" xfId="0" applyFont="1" applyAlignment="1">
      <alignment horizontal="left" indent="2"/>
    </xf>
    <xf numFmtId="0" fontId="5" fillId="0" borderId="0" xfId="1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 indent="2"/>
    </xf>
    <xf numFmtId="0" fontId="7" fillId="0" borderId="0" xfId="0" applyFont="1" applyAlignment="1">
      <alignment horizontal="left" indent="2"/>
    </xf>
    <xf numFmtId="0" fontId="8" fillId="0" borderId="0" xfId="1" applyFont="1" applyAlignment="1">
      <alignment horizontal="center" vertical="center"/>
    </xf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right" vertical="center" indent="1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right" vertical="center" indent="1"/>
    </xf>
    <xf numFmtId="0" fontId="7" fillId="0" borderId="0" xfId="0" applyFont="1"/>
    <xf numFmtId="3" fontId="12" fillId="0" borderId="1" xfId="0" applyNumberFormat="1" applyFont="1" applyBorder="1" applyAlignment="1">
      <alignment horizontal="right" vertical="center" indent="1"/>
    </xf>
    <xf numFmtId="0" fontId="12" fillId="0" borderId="0" xfId="0" applyFont="1" applyAlignment="1">
      <alignment vertical="center"/>
    </xf>
    <xf numFmtId="0" fontId="12" fillId="0" borderId="0" xfId="0" applyFont="1"/>
    <xf numFmtId="1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165" fontId="19" fillId="0" borderId="0" xfId="0" applyNumberFormat="1" applyFont="1"/>
    <xf numFmtId="165" fontId="20" fillId="0" borderId="0" xfId="0" applyNumberFormat="1" applyFont="1"/>
    <xf numFmtId="0" fontId="21" fillId="0" borderId="0" xfId="0" applyFont="1"/>
    <xf numFmtId="0" fontId="13" fillId="0" borderId="0" xfId="0" applyFont="1" applyAlignment="1">
      <alignment horizontal="center" vertical="center"/>
    </xf>
    <xf numFmtId="0" fontId="4" fillId="0" borderId="0" xfId="1" applyAlignment="1">
      <alignment vertical="center"/>
    </xf>
    <xf numFmtId="0" fontId="12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 wrapText="1"/>
    </xf>
    <xf numFmtId="4" fontId="12" fillId="0" borderId="1" xfId="0" applyNumberFormat="1" applyFont="1" applyBorder="1" applyAlignment="1">
      <alignment horizontal="left" vertical="top"/>
    </xf>
    <xf numFmtId="49" fontId="12" fillId="0" borderId="1" xfId="0" applyNumberFormat="1" applyFont="1" applyBorder="1" applyAlignment="1">
      <alignment horizontal="left" vertical="top" wrapText="1"/>
    </xf>
    <xf numFmtId="4" fontId="12" fillId="0" borderId="1" xfId="0" applyNumberFormat="1" applyFont="1" applyBorder="1" applyAlignment="1">
      <alignment horizontal="right" vertical="top"/>
    </xf>
    <xf numFmtId="4" fontId="12" fillId="0" borderId="1" xfId="0" applyNumberFormat="1" applyFont="1" applyBorder="1" applyAlignment="1">
      <alignment horizontal="right" vertical="center"/>
    </xf>
    <xf numFmtId="4" fontId="12" fillId="0" borderId="0" xfId="0" applyNumberFormat="1" applyFont="1" applyAlignment="1">
      <alignment horizontal="left" vertical="center"/>
    </xf>
    <xf numFmtId="0" fontId="10" fillId="2" borderId="2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4" fontId="12" fillId="0" borderId="1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4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left" vertical="top"/>
    </xf>
    <xf numFmtId="4" fontId="12" fillId="0" borderId="0" xfId="0" applyNumberFormat="1" applyFont="1" applyAlignment="1">
      <alignment horizontal="left" vertical="top"/>
    </xf>
    <xf numFmtId="0" fontId="12" fillId="0" borderId="0" xfId="0" applyFont="1" applyAlignment="1">
      <alignment horizontal="left" vertical="top" wrapText="1"/>
    </xf>
    <xf numFmtId="4" fontId="12" fillId="0" borderId="0" xfId="0" applyNumberFormat="1" applyFont="1" applyAlignment="1">
      <alignment horizontal="left" vertical="top" wrapText="1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164" fontId="23" fillId="3" borderId="1" xfId="0" applyNumberFormat="1" applyFont="1" applyFill="1" applyBorder="1" applyAlignment="1">
      <alignment horizontal="right" vertical="center" indent="1"/>
    </xf>
    <xf numFmtId="4" fontId="23" fillId="4" borderId="1" xfId="0" applyNumberFormat="1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left" vertical="center"/>
    </xf>
    <xf numFmtId="164" fontId="11" fillId="5" borderId="1" xfId="0" applyNumberFormat="1" applyFont="1" applyFill="1" applyBorder="1" applyAlignment="1">
      <alignment horizontal="right" vertical="center" indent="1"/>
    </xf>
    <xf numFmtId="4" fontId="11" fillId="0" borderId="1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4" fontId="11" fillId="5" borderId="1" xfId="0" applyNumberFormat="1" applyFont="1" applyFill="1" applyBorder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4" fontId="12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 indent="1"/>
    </xf>
    <xf numFmtId="3" fontId="12" fillId="0" borderId="1" xfId="0" applyNumberFormat="1" applyFont="1" applyBorder="1" applyAlignment="1">
      <alignment horizontal="left" vertical="center"/>
    </xf>
    <xf numFmtId="164" fontId="12" fillId="0" borderId="1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3" fontId="12" fillId="0" borderId="1" xfId="0" applyNumberFormat="1" applyFont="1" applyBorder="1" applyAlignment="1">
      <alignment horizontal="right" vertical="center"/>
    </xf>
    <xf numFmtId="2" fontId="12" fillId="0" borderId="1" xfId="0" applyNumberFormat="1" applyFont="1" applyBorder="1" applyAlignment="1">
      <alignment horizontal="right" vertical="center" indent="1"/>
    </xf>
    <xf numFmtId="2" fontId="11" fillId="0" borderId="1" xfId="0" applyNumberFormat="1" applyFont="1" applyBorder="1" applyAlignment="1">
      <alignment horizontal="right" vertical="center" indent="1"/>
    </xf>
    <xf numFmtId="0" fontId="23" fillId="3" borderId="2" xfId="0" applyFont="1" applyFill="1" applyBorder="1" applyAlignment="1">
      <alignment vertical="center"/>
    </xf>
    <xf numFmtId="2" fontId="12" fillId="0" borderId="1" xfId="0" applyNumberFormat="1" applyFont="1" applyBorder="1" applyAlignment="1">
      <alignment horizontal="right" vertical="top"/>
    </xf>
    <xf numFmtId="49" fontId="12" fillId="0" borderId="1" xfId="0" applyNumberFormat="1" applyFont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right" vertical="center"/>
    </xf>
    <xf numFmtId="164" fontId="12" fillId="6" borderId="1" xfId="0" applyNumberFormat="1" applyFont="1" applyFill="1" applyBorder="1" applyAlignment="1">
      <alignment horizontal="right" vertical="center" indent="1"/>
    </xf>
    <xf numFmtId="0" fontId="12" fillId="7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horizontal="center" vertical="center"/>
    </xf>
    <xf numFmtId="4" fontId="12" fillId="7" borderId="1" xfId="0" applyNumberFormat="1" applyFont="1" applyFill="1" applyBorder="1" applyAlignment="1">
      <alignment horizontal="right" vertical="center"/>
    </xf>
    <xf numFmtId="164" fontId="12" fillId="7" borderId="1" xfId="0" applyNumberFormat="1" applyFont="1" applyFill="1" applyBorder="1" applyAlignment="1">
      <alignment horizontal="right" vertical="center" indent="1"/>
    </xf>
    <xf numFmtId="0" fontId="12" fillId="6" borderId="9" xfId="0" applyFont="1" applyFill="1" applyBorder="1" applyAlignment="1">
      <alignment horizontal="left" vertical="center"/>
    </xf>
    <xf numFmtId="0" fontId="24" fillId="8" borderId="14" xfId="0" applyFont="1" applyFill="1" applyBorder="1" applyAlignment="1">
      <alignment horizontal="left" vertical="center" wrapText="1"/>
    </xf>
    <xf numFmtId="49" fontId="24" fillId="0" borderId="14" xfId="0" applyNumberFormat="1" applyFont="1" applyBorder="1" applyAlignment="1">
      <alignment horizontal="left" vertical="top" wrapText="1"/>
    </xf>
    <xf numFmtId="166" fontId="12" fillId="0" borderId="1" xfId="4" applyNumberFormat="1" applyFont="1" applyBorder="1" applyAlignment="1">
      <alignment horizontal="right" vertical="center" indent="1"/>
    </xf>
    <xf numFmtId="166" fontId="11" fillId="0" borderId="1" xfId="4" applyNumberFormat="1" applyFont="1" applyBorder="1" applyAlignment="1">
      <alignment horizontal="right" vertical="center" indent="1"/>
    </xf>
    <xf numFmtId="3" fontId="12" fillId="9" borderId="1" xfId="0" applyNumberFormat="1" applyFont="1" applyFill="1" applyBorder="1" applyAlignment="1">
      <alignment horizontal="right" vertical="center" indent="1"/>
    </xf>
    <xf numFmtId="166" fontId="12" fillId="0" borderId="1" xfId="4" applyNumberFormat="1" applyFont="1" applyBorder="1" applyAlignment="1">
      <alignment horizontal="center" vertical="center"/>
    </xf>
    <xf numFmtId="0" fontId="21" fillId="0" borderId="0" xfId="0" applyFont="1" applyAlignment="1">
      <alignment vertical="top"/>
    </xf>
    <xf numFmtId="10" fontId="1" fillId="0" borderId="0" xfId="4" applyNumberFormat="1" applyFont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0" fillId="2" borderId="7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/>
    </xf>
    <xf numFmtId="0" fontId="12" fillId="0" borderId="3" xfId="0" applyFont="1" applyBorder="1" applyAlignment="1">
      <alignment horizontal="center" vertical="top"/>
    </xf>
    <xf numFmtId="0" fontId="12" fillId="0" borderId="4" xfId="0" applyFont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top" wrapText="1"/>
    </xf>
    <xf numFmtId="0" fontId="10" fillId="2" borderId="3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left" vertical="center" wrapText="1"/>
    </xf>
    <xf numFmtId="164" fontId="12" fillId="0" borderId="8" xfId="0" applyNumberFormat="1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3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</cellXfs>
  <cellStyles count="5">
    <cellStyle name="Hipervínculo" xfId="1" builtinId="8"/>
    <cellStyle name="Millares 2" xfId="3" xr:uid="{B70FD4C6-C827-46DF-9134-02038D085DD6}"/>
    <cellStyle name="Normal" xfId="0" builtinId="0"/>
    <cellStyle name="Normal 2" xfId="2" xr:uid="{9FCEC4E4-19F7-4252-B8FB-418F6C138EB5}"/>
    <cellStyle name="Porcentaje" xfId="4" builtinId="5"/>
  </cellStyles>
  <dxfs count="0"/>
  <tableStyles count="0" defaultTableStyle="TableStyleMedium2" defaultPivotStyle="PivotStyleLight16"/>
  <colors>
    <mruColors>
      <color rgb="FFA52144"/>
      <color rgb="FF00BFFF"/>
      <color rgb="FF0F31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3.jpe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134057</xdr:colOff>
      <xdr:row>1</xdr:row>
      <xdr:rowOff>15860</xdr:rowOff>
    </xdr:from>
    <xdr:to>
      <xdr:col>4</xdr:col>
      <xdr:colOff>326462</xdr:colOff>
      <xdr:row>4</xdr:row>
      <xdr:rowOff>5065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16D1684-73BD-C3AA-642B-F84AC345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57" y="434960"/>
          <a:ext cx="2571750" cy="668655"/>
        </a:xfrm>
        <a:prstGeom prst="rect">
          <a:avLst/>
        </a:prstGeom>
      </xdr:spPr>
    </xdr:pic>
    <xdr:clientData/>
  </xdr:twoCellAnchor>
  <xdr:twoCellAnchor editAs="oneCell">
    <xdr:from>
      <xdr:col>12</xdr:col>
      <xdr:colOff>579096</xdr:colOff>
      <xdr:row>0</xdr:row>
      <xdr:rowOff>0</xdr:rowOff>
    </xdr:from>
    <xdr:to>
      <xdr:col>14</xdr:col>
      <xdr:colOff>215054</xdr:colOff>
      <xdr:row>4</xdr:row>
      <xdr:rowOff>213636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4B2C04-0EDC-4681-834E-7EC2C6F3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71636" y="0"/>
          <a:ext cx="1205678" cy="1143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2</xdr:col>
      <xdr:colOff>857256</xdr:colOff>
      <xdr:row>2</xdr:row>
      <xdr:rowOff>92596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82C055-2F9D-4DD1-8B4D-5C4609B0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71" y="97168"/>
          <a:ext cx="1539240" cy="418338"/>
        </a:xfrm>
        <a:prstGeom prst="rect">
          <a:avLst/>
        </a:prstGeom>
      </xdr:spPr>
    </xdr:pic>
    <xdr:clientData/>
  </xdr:twoCellAnchor>
  <xdr:twoCellAnchor editAs="oneCell">
    <xdr:from>
      <xdr:col>2</xdr:col>
      <xdr:colOff>1007755</xdr:colOff>
      <xdr:row>0</xdr:row>
      <xdr:rowOff>0</xdr:rowOff>
    </xdr:from>
    <xdr:to>
      <xdr:col>2</xdr:col>
      <xdr:colOff>1623671</xdr:colOff>
      <xdr:row>3</xdr:row>
      <xdr:rowOff>2148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559EAE-3F54-4AD4-80C5-ACEAED951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81299" y="0"/>
          <a:ext cx="615916" cy="61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22</xdr:col>
      <xdr:colOff>660400</xdr:colOff>
      <xdr:row>8</xdr:row>
      <xdr:rowOff>1389382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C845038-462F-99FA-02D5-17CC2E10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1200" y="1016000"/>
          <a:ext cx="7772400" cy="3666915"/>
        </a:xfrm>
        <a:prstGeom prst="rect">
          <a:avLst/>
        </a:prstGeom>
      </xdr:spPr>
    </xdr:pic>
    <xdr:clientData/>
  </xdr:twoCellAnchor>
  <xdr:twoCellAnchor editAs="oneCell">
    <xdr:from>
      <xdr:col>14</xdr:col>
      <xdr:colOff>19538</xdr:colOff>
      <xdr:row>8</xdr:row>
      <xdr:rowOff>1805354</xdr:rowOff>
    </xdr:from>
    <xdr:to>
      <xdr:col>22</xdr:col>
      <xdr:colOff>679938</xdr:colOff>
      <xdr:row>11</xdr:row>
      <xdr:rowOff>499166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8727197-AC18-E86C-7BCF-BE3D4B7E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405" y="4904154"/>
          <a:ext cx="7704666" cy="3469012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</xdr:row>
      <xdr:rowOff>1082</xdr:rowOff>
    </xdr:from>
    <xdr:to>
      <xdr:col>32</xdr:col>
      <xdr:colOff>312615</xdr:colOff>
      <xdr:row>8</xdr:row>
      <xdr:rowOff>1421097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4B6B9749-6BDA-9123-8865-7EC80EF87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28462" y="978005"/>
          <a:ext cx="7346461" cy="3613533"/>
        </a:xfrm>
        <a:prstGeom prst="rect">
          <a:avLst/>
        </a:prstGeom>
      </xdr:spPr>
    </xdr:pic>
    <xdr:clientData/>
  </xdr:twoCellAnchor>
  <xdr:twoCellAnchor editAs="oneCell">
    <xdr:from>
      <xdr:col>23</xdr:col>
      <xdr:colOff>880532</xdr:colOff>
      <xdr:row>8</xdr:row>
      <xdr:rowOff>1812008</xdr:rowOff>
    </xdr:from>
    <xdr:to>
      <xdr:col>32</xdr:col>
      <xdr:colOff>333685</xdr:colOff>
      <xdr:row>11</xdr:row>
      <xdr:rowOff>557497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F273391-E8FC-2949-A759-436B90DFD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889199" y="4910808"/>
          <a:ext cx="7377953" cy="352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3</xdr:col>
      <xdr:colOff>150501</xdr:colOff>
      <xdr:row>2</xdr:row>
      <xdr:rowOff>81166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E7DE22-29BC-4999-9CDA-08E2ED185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71" y="97168"/>
          <a:ext cx="1535430" cy="41452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0</xdr:row>
      <xdr:rowOff>12700</xdr:rowOff>
    </xdr:from>
    <xdr:to>
      <xdr:col>3</xdr:col>
      <xdr:colOff>882616</xdr:colOff>
      <xdr:row>3</xdr:row>
      <xdr:rowOff>4102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B6CEC5-2779-2542-889B-9DFCFC306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09800" y="12700"/>
          <a:ext cx="615916" cy="58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2</xdr:col>
      <xdr:colOff>857256</xdr:colOff>
      <xdr:row>2</xdr:row>
      <xdr:rowOff>92596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01A78-7621-954C-8A78-E2467407C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976" y="93358"/>
          <a:ext cx="1643380" cy="392938"/>
        </a:xfrm>
        <a:prstGeom prst="rect">
          <a:avLst/>
        </a:prstGeom>
      </xdr:spPr>
    </xdr:pic>
    <xdr:clientData/>
  </xdr:twoCellAnchor>
  <xdr:twoCellAnchor editAs="oneCell">
    <xdr:from>
      <xdr:col>2</xdr:col>
      <xdr:colOff>1007755</xdr:colOff>
      <xdr:row>0</xdr:row>
      <xdr:rowOff>0</xdr:rowOff>
    </xdr:from>
    <xdr:to>
      <xdr:col>2</xdr:col>
      <xdr:colOff>1623671</xdr:colOff>
      <xdr:row>3</xdr:row>
      <xdr:rowOff>2148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EF547C-8CFE-E04A-9418-FF73324A1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88855" y="0"/>
          <a:ext cx="615916" cy="59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2</xdr:col>
      <xdr:colOff>987854</xdr:colOff>
      <xdr:row>2</xdr:row>
      <xdr:rowOff>79472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6D0043-65BC-4562-9349-653A32D1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71" y="97168"/>
          <a:ext cx="1535430" cy="4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1178192</xdr:colOff>
      <xdr:row>0</xdr:row>
      <xdr:rowOff>0</xdr:rowOff>
    </xdr:from>
    <xdr:to>
      <xdr:col>2</xdr:col>
      <xdr:colOff>1794108</xdr:colOff>
      <xdr:row>3</xdr:row>
      <xdr:rowOff>6856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A17DE0-2E00-334F-B64B-0A4172694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03373" y="0"/>
          <a:ext cx="615916" cy="58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2</xdr:col>
      <xdr:colOff>987854</xdr:colOff>
      <xdr:row>2</xdr:row>
      <xdr:rowOff>79472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3D8687-EA02-44A3-B8A4-2B201D651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6" y="93358"/>
          <a:ext cx="1547918" cy="428074"/>
        </a:xfrm>
        <a:prstGeom prst="rect">
          <a:avLst/>
        </a:prstGeom>
      </xdr:spPr>
    </xdr:pic>
    <xdr:clientData/>
  </xdr:twoCellAnchor>
  <xdr:twoCellAnchor editAs="oneCell">
    <xdr:from>
      <xdr:col>2</xdr:col>
      <xdr:colOff>1134893</xdr:colOff>
      <xdr:row>0</xdr:row>
      <xdr:rowOff>0</xdr:rowOff>
    </xdr:from>
    <xdr:to>
      <xdr:col>2</xdr:col>
      <xdr:colOff>1750809</xdr:colOff>
      <xdr:row>2</xdr:row>
      <xdr:rowOff>196493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0FD2AE-B4DE-F44C-806C-624413345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75212" y="0"/>
          <a:ext cx="615916" cy="58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2</xdr:col>
      <xdr:colOff>857256</xdr:colOff>
      <xdr:row>2</xdr:row>
      <xdr:rowOff>92596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3A1109-0204-A04C-9190-4CE059E61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976" y="93358"/>
          <a:ext cx="1643380" cy="392938"/>
        </a:xfrm>
        <a:prstGeom prst="rect">
          <a:avLst/>
        </a:prstGeom>
      </xdr:spPr>
    </xdr:pic>
    <xdr:clientData/>
  </xdr:twoCellAnchor>
  <xdr:twoCellAnchor editAs="oneCell">
    <xdr:from>
      <xdr:col>2</xdr:col>
      <xdr:colOff>1007755</xdr:colOff>
      <xdr:row>0</xdr:row>
      <xdr:rowOff>0</xdr:rowOff>
    </xdr:from>
    <xdr:to>
      <xdr:col>2</xdr:col>
      <xdr:colOff>1623671</xdr:colOff>
      <xdr:row>3</xdr:row>
      <xdr:rowOff>2148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CA41AB-A314-4847-923D-C4E146805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88855" y="0"/>
          <a:ext cx="615916" cy="59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333793</xdr:colOff>
      <xdr:row>4</xdr:row>
      <xdr:rowOff>195384</xdr:rowOff>
    </xdr:from>
    <xdr:to>
      <xdr:col>22</xdr:col>
      <xdr:colOff>848622</xdr:colOff>
      <xdr:row>8</xdr:row>
      <xdr:rowOff>1719384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BB67C3-46C4-DA49-9259-F92B5C6DC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69947" y="976922"/>
          <a:ext cx="7548675" cy="3849077"/>
        </a:xfrm>
        <a:prstGeom prst="rect">
          <a:avLst/>
        </a:prstGeom>
      </xdr:spPr>
    </xdr:pic>
    <xdr:clientData/>
  </xdr:twoCellAnchor>
  <xdr:twoCellAnchor editAs="oneCell">
    <xdr:from>
      <xdr:col>14</xdr:col>
      <xdr:colOff>324892</xdr:colOff>
      <xdr:row>8</xdr:row>
      <xdr:rowOff>1914768</xdr:rowOff>
    </xdr:from>
    <xdr:to>
      <xdr:col>23</xdr:col>
      <xdr:colOff>58615</xdr:colOff>
      <xdr:row>12</xdr:row>
      <xdr:rowOff>1035886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838B99-ABAF-DB45-A50F-EC7898B4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61046" y="5021383"/>
          <a:ext cx="7646800" cy="4083888"/>
        </a:xfrm>
        <a:prstGeom prst="rect">
          <a:avLst/>
        </a:prstGeom>
      </xdr:spPr>
    </xdr:pic>
    <xdr:clientData/>
  </xdr:twoCellAnchor>
  <xdr:twoCellAnchor editAs="oneCell">
    <xdr:from>
      <xdr:col>24</xdr:col>
      <xdr:colOff>149027</xdr:colOff>
      <xdr:row>5</xdr:row>
      <xdr:rowOff>22040</xdr:rowOff>
    </xdr:from>
    <xdr:to>
      <xdr:col>32</xdr:col>
      <xdr:colOff>620919</xdr:colOff>
      <xdr:row>8</xdr:row>
      <xdr:rowOff>1698426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7854D78-ED2E-FB41-8C8D-A51314321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7489" y="998963"/>
          <a:ext cx="7505738" cy="3806078"/>
        </a:xfrm>
        <a:prstGeom prst="rect">
          <a:avLst/>
        </a:prstGeom>
      </xdr:spPr>
    </xdr:pic>
    <xdr:clientData/>
  </xdr:twoCellAnchor>
  <xdr:twoCellAnchor editAs="oneCell">
    <xdr:from>
      <xdr:col>24</xdr:col>
      <xdr:colOff>183790</xdr:colOff>
      <xdr:row>8</xdr:row>
      <xdr:rowOff>2038654</xdr:rowOff>
    </xdr:from>
    <xdr:to>
      <xdr:col>32</xdr:col>
      <xdr:colOff>703384</xdr:colOff>
      <xdr:row>12</xdr:row>
      <xdr:rowOff>1074615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83F683E-C3A1-EB45-8EF7-AB3B2DF3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612252" y="5145269"/>
          <a:ext cx="7553440" cy="39987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102876</xdr:colOff>
      <xdr:row>0</xdr:row>
      <xdr:rowOff>93358</xdr:rowOff>
    </xdr:from>
    <xdr:to>
      <xdr:col>2</xdr:col>
      <xdr:colOff>851541</xdr:colOff>
      <xdr:row>2</xdr:row>
      <xdr:rowOff>81166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07726-E94F-4A82-BBD8-368A26F6B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71" y="97168"/>
          <a:ext cx="1535430" cy="4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1041400</xdr:colOff>
      <xdr:row>0</xdr:row>
      <xdr:rowOff>0</xdr:rowOff>
    </xdr:from>
    <xdr:to>
      <xdr:col>3</xdr:col>
      <xdr:colOff>171416</xdr:colOff>
      <xdr:row>2</xdr:row>
      <xdr:rowOff>194602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DD99A7-10CE-5F45-9F71-C069FD558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09800" y="0"/>
          <a:ext cx="615916" cy="58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102876</xdr:colOff>
      <xdr:row>0</xdr:row>
      <xdr:rowOff>93358</xdr:rowOff>
    </xdr:from>
    <xdr:to>
      <xdr:col>4</xdr:col>
      <xdr:colOff>59061</xdr:colOff>
      <xdr:row>2</xdr:row>
      <xdr:rowOff>96406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5F3AD0-0867-4BB0-A095-0B1E72F1B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71" y="97168"/>
          <a:ext cx="1535430" cy="414528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0</xdr:row>
      <xdr:rowOff>21167</xdr:rowOff>
    </xdr:from>
    <xdr:to>
      <xdr:col>4</xdr:col>
      <xdr:colOff>742916</xdr:colOff>
      <xdr:row>3</xdr:row>
      <xdr:rowOff>37969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E0F9D9-413B-914B-BEE1-965B0E161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82333" y="21167"/>
          <a:ext cx="615916" cy="58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9C009-4360-4AFB-A3CD-DE8EDE4D90E3}">
  <dimension ref="F2:L17"/>
  <sheetViews>
    <sheetView showGridLines="0" tabSelected="1" zoomScaleNormal="100" workbookViewId="0">
      <selection activeCell="N19" sqref="N19"/>
    </sheetView>
  </sheetViews>
  <sheetFormatPr baseColWidth="10" defaultColWidth="11.44140625" defaultRowHeight="17.399999999999999" x14ac:dyDescent="0.3"/>
  <cols>
    <col min="1" max="1" width="3.77734375" style="15" customWidth="1"/>
    <col min="2" max="3" width="11.44140625" style="15"/>
    <col min="4" max="5" width="11.44140625" style="15" customWidth="1"/>
    <col min="6" max="16384" width="11.44140625" style="15"/>
  </cols>
  <sheetData>
    <row r="2" spans="6:12" ht="21" customHeight="1" x14ac:dyDescent="0.3">
      <c r="F2" s="91" t="s">
        <v>49</v>
      </c>
      <c r="G2" s="91"/>
      <c r="H2" s="91"/>
      <c r="I2" s="91"/>
      <c r="J2" s="91"/>
      <c r="K2" s="91"/>
      <c r="L2" s="91"/>
    </row>
    <row r="3" spans="6:12" x14ac:dyDescent="0.3">
      <c r="F3" s="92" t="s">
        <v>50</v>
      </c>
      <c r="G3" s="92"/>
      <c r="H3" s="92"/>
      <c r="I3" s="92"/>
      <c r="J3" s="92"/>
      <c r="K3" s="92"/>
      <c r="L3" s="92"/>
    </row>
    <row r="4" spans="6:12" x14ac:dyDescent="0.3">
      <c r="F4" s="92"/>
      <c r="G4" s="92"/>
      <c r="H4" s="92"/>
      <c r="I4" s="92"/>
      <c r="J4" s="92"/>
      <c r="K4" s="92"/>
      <c r="L4" s="92"/>
    </row>
    <row r="7" spans="6:12" x14ac:dyDescent="0.3">
      <c r="F7" s="91" t="s">
        <v>683</v>
      </c>
      <c r="G7" s="91"/>
      <c r="H7" s="91"/>
      <c r="I7" s="91"/>
      <c r="J7" s="91"/>
      <c r="K7" s="91"/>
      <c r="L7" s="91"/>
    </row>
    <row r="8" spans="6:12" x14ac:dyDescent="0.3">
      <c r="F8" s="93" t="s">
        <v>0</v>
      </c>
      <c r="G8" s="93"/>
      <c r="H8" s="93"/>
      <c r="I8" s="93"/>
      <c r="J8" s="93"/>
      <c r="K8" s="93"/>
      <c r="L8" s="93"/>
    </row>
    <row r="10" spans="6:12" x14ac:dyDescent="0.3">
      <c r="F10" s="29">
        <v>1</v>
      </c>
      <c r="G10" s="30" t="s">
        <v>96</v>
      </c>
    </row>
    <row r="11" spans="6:12" x14ac:dyDescent="0.3">
      <c r="F11" s="29">
        <v>2</v>
      </c>
      <c r="G11" s="30" t="s">
        <v>2</v>
      </c>
    </row>
    <row r="12" spans="6:12" x14ac:dyDescent="0.3">
      <c r="F12" s="29">
        <v>3</v>
      </c>
      <c r="G12" s="30" t="s">
        <v>163</v>
      </c>
    </row>
    <row r="13" spans="6:12" x14ac:dyDescent="0.3">
      <c r="F13" s="29">
        <v>4</v>
      </c>
      <c r="G13" s="30" t="s">
        <v>3</v>
      </c>
    </row>
    <row r="14" spans="6:12" x14ac:dyDescent="0.3">
      <c r="F14" s="29">
        <v>5</v>
      </c>
      <c r="G14" s="30" t="s">
        <v>4</v>
      </c>
    </row>
    <row r="15" spans="6:12" x14ac:dyDescent="0.3">
      <c r="F15" s="29">
        <v>6</v>
      </c>
      <c r="G15" s="30" t="s">
        <v>5</v>
      </c>
    </row>
    <row r="16" spans="6:12" x14ac:dyDescent="0.3">
      <c r="F16" s="29">
        <v>7</v>
      </c>
      <c r="G16" s="30" t="s">
        <v>682</v>
      </c>
    </row>
    <row r="17" spans="6:7" x14ac:dyDescent="0.3">
      <c r="F17" s="29">
        <v>8</v>
      </c>
      <c r="G17" s="30" t="s">
        <v>40</v>
      </c>
    </row>
  </sheetData>
  <mergeCells count="4">
    <mergeCell ref="F2:L2"/>
    <mergeCell ref="F3:L4"/>
    <mergeCell ref="F7:L7"/>
    <mergeCell ref="F8:L8"/>
  </mergeCells>
  <hyperlinks>
    <hyperlink ref="G10" location="'Oferta - SA'!A1" display="Oferta en situación actual" xr:uid="{52957DA8-67BF-40F1-9BBD-C87DE2BC09A4}"/>
    <hyperlink ref="G11" location="'Demanda - SA, SSP y SCP'!A1" display="Demanda en situación actual, sin y con proyecto" xr:uid="{22D2E587-4A09-45C9-BB6C-1F93099584D3}"/>
    <hyperlink ref="G13" location="'Alternativa 1'!A1" display="Costos de la Alternativa 1" xr:uid="{769A82BB-EA88-4914-A2ED-29DA83F7F2C2}"/>
    <hyperlink ref="G15" location="'Oferta - SCP'!A1" display="Oferta en situación con proyecto" xr:uid="{BE2C1166-7908-41B6-9E5B-7F68902B0BF6}"/>
    <hyperlink ref="G16" location="Evaluación!A1" display="Costo Anual Equivalente" xr:uid="{D6A64984-A1BB-45F7-9342-4E42252BB9E5}"/>
    <hyperlink ref="G17" location="Proyecciones!A1" display="Proyecciones de demanda" xr:uid="{352986E4-BFA3-44E1-9EFE-E5BE5CF9F18C}"/>
    <hyperlink ref="G12" location="'Oferta - SSP'!A1" display="Oferta en situación sin proyecto" xr:uid="{BEDB5A20-F936-4045-8C3A-90C16004FC41}"/>
    <hyperlink ref="G14" location="'Alternativa 2'!A1" display="Costos de la Alternativa 2" xr:uid="{0291C0AF-B61E-7548-A41B-F6788F055362}"/>
  </hyperlinks>
  <pageMargins left="0.7" right="0.7" top="0.75" bottom="0.75" header="0.3" footer="0.3"/>
  <pageSetup paperSize="9" scale="7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3464B-7025-4575-9BA2-CCBDD8358A2A}">
  <dimension ref="B1:M108"/>
  <sheetViews>
    <sheetView showGridLines="0" zoomScale="75" zoomScaleNormal="210" workbookViewId="0">
      <selection activeCell="E5" sqref="E5"/>
    </sheetView>
  </sheetViews>
  <sheetFormatPr baseColWidth="10" defaultColWidth="11.44140625" defaultRowHeight="17.399999999999999" x14ac:dyDescent="0.45"/>
  <cols>
    <col min="1" max="1" width="3.77734375" style="6" customWidth="1"/>
    <col min="2" max="2" width="11.6640625" style="6" customWidth="1"/>
    <col min="3" max="3" width="24.77734375" style="6" customWidth="1"/>
    <col min="4" max="4" width="34.33203125" style="6" customWidth="1"/>
    <col min="5" max="5" width="16.109375" style="6" customWidth="1"/>
    <col min="6" max="6" width="17" style="6" customWidth="1"/>
    <col min="7" max="8" width="18.77734375" style="6" customWidth="1"/>
    <col min="9" max="9" width="18.44140625" style="6" customWidth="1"/>
    <col min="10" max="10" width="18.6640625" style="6" customWidth="1"/>
    <col min="11" max="11" width="18.44140625" style="6" customWidth="1"/>
    <col min="12" max="12" width="17.6640625" style="6" customWidth="1"/>
    <col min="13" max="13" width="19.44140625" style="6" customWidth="1"/>
    <col min="14" max="16384" width="11.44140625" style="6"/>
  </cols>
  <sheetData>
    <row r="1" spans="2:13" x14ac:dyDescent="0.45">
      <c r="D1" s="7" t="str">
        <f>Índice!$F$2</f>
        <v>Autoridad del Patrimonio Cultural del Estado de Campeche</v>
      </c>
    </row>
    <row r="2" spans="2:13" x14ac:dyDescent="0.45">
      <c r="D2" s="8" t="str">
        <f>Índice!$F$3</f>
        <v>Rehabilitación del Centro Histórico y Barrios Tradicionales de San Francisco Campeche, Municipio de Campeche</v>
      </c>
      <c r="K2" s="9" t="s">
        <v>1</v>
      </c>
    </row>
    <row r="3" spans="2:13" x14ac:dyDescent="0.45">
      <c r="D3" s="10" t="s">
        <v>96</v>
      </c>
    </row>
    <row r="5" spans="2:13" x14ac:dyDescent="0.45">
      <c r="B5" s="11" t="s">
        <v>51</v>
      </c>
    </row>
    <row r="6" spans="2:13" ht="16.95" customHeight="1" x14ac:dyDescent="0.45">
      <c r="B6" s="94" t="s">
        <v>8</v>
      </c>
      <c r="C6" s="94" t="s">
        <v>52</v>
      </c>
      <c r="D6" s="94" t="s">
        <v>53</v>
      </c>
      <c r="E6" s="94" t="s">
        <v>25</v>
      </c>
      <c r="F6" s="99" t="s">
        <v>54</v>
      </c>
      <c r="G6" s="101"/>
      <c r="H6" s="99" t="s">
        <v>74</v>
      </c>
      <c r="I6" s="101"/>
      <c r="J6" s="99" t="s">
        <v>56</v>
      </c>
      <c r="K6" s="101"/>
      <c r="L6" s="99" t="s">
        <v>57</v>
      </c>
      <c r="M6" s="101"/>
    </row>
    <row r="7" spans="2:13" x14ac:dyDescent="0.45">
      <c r="B7" s="95"/>
      <c r="C7" s="95"/>
      <c r="D7" s="95"/>
      <c r="E7" s="95"/>
      <c r="F7" s="39" t="s">
        <v>26</v>
      </c>
      <c r="G7" s="39" t="s">
        <v>55</v>
      </c>
      <c r="H7" s="39" t="s">
        <v>26</v>
      </c>
      <c r="I7" s="39" t="s">
        <v>55</v>
      </c>
      <c r="J7" s="39" t="s">
        <v>26</v>
      </c>
      <c r="K7" s="39" t="s">
        <v>55</v>
      </c>
      <c r="L7" s="39" t="s">
        <v>26</v>
      </c>
      <c r="M7" s="39" t="s">
        <v>55</v>
      </c>
    </row>
    <row r="8" spans="2:13" ht="145.80000000000001" x14ac:dyDescent="0.45">
      <c r="B8" s="31">
        <v>1</v>
      </c>
      <c r="C8" s="32" t="s">
        <v>58</v>
      </c>
      <c r="D8" s="33" t="s">
        <v>70</v>
      </c>
      <c r="E8" s="35">
        <v>12223.3</v>
      </c>
      <c r="F8" s="34" t="s">
        <v>59</v>
      </c>
      <c r="G8" s="34" t="s">
        <v>60</v>
      </c>
      <c r="H8" s="34" t="s">
        <v>588</v>
      </c>
      <c r="I8" s="34" t="s">
        <v>64</v>
      </c>
      <c r="J8" s="34" t="s">
        <v>62</v>
      </c>
      <c r="K8" s="34" t="s">
        <v>61</v>
      </c>
      <c r="L8" s="34" t="s">
        <v>63</v>
      </c>
      <c r="M8" s="34" t="s">
        <v>65</v>
      </c>
    </row>
    <row r="9" spans="2:13" ht="178.2" x14ac:dyDescent="0.45">
      <c r="B9" s="31">
        <v>2</v>
      </c>
      <c r="C9" s="32" t="s">
        <v>66</v>
      </c>
      <c r="D9" s="33" t="s">
        <v>67</v>
      </c>
      <c r="E9" s="35">
        <v>20607.8</v>
      </c>
      <c r="F9" s="34" t="s">
        <v>587</v>
      </c>
      <c r="G9" s="34" t="s">
        <v>60</v>
      </c>
      <c r="H9" s="34" t="s">
        <v>593</v>
      </c>
      <c r="I9" s="34" t="s">
        <v>613</v>
      </c>
      <c r="J9" s="34" t="s">
        <v>589</v>
      </c>
      <c r="K9" s="34" t="s">
        <v>61</v>
      </c>
      <c r="L9" s="34" t="s">
        <v>590</v>
      </c>
      <c r="M9" s="34" t="s">
        <v>591</v>
      </c>
    </row>
    <row r="10" spans="2:13" ht="129.6" x14ac:dyDescent="0.45">
      <c r="B10" s="31">
        <v>3</v>
      </c>
      <c r="C10" s="32" t="s">
        <v>66</v>
      </c>
      <c r="D10" s="33" t="s">
        <v>71</v>
      </c>
      <c r="E10" s="35">
        <v>1561.2</v>
      </c>
      <c r="F10" s="33" t="s">
        <v>113</v>
      </c>
      <c r="G10" s="33" t="s">
        <v>113</v>
      </c>
      <c r="H10" s="34" t="s">
        <v>592</v>
      </c>
      <c r="I10" s="34" t="s">
        <v>594</v>
      </c>
      <c r="J10" s="34" t="s">
        <v>596</v>
      </c>
      <c r="K10" s="34" t="s">
        <v>597</v>
      </c>
      <c r="L10" s="34" t="s">
        <v>595</v>
      </c>
      <c r="M10" s="34" t="s">
        <v>625</v>
      </c>
    </row>
    <row r="11" spans="2:13" ht="97.2" x14ac:dyDescent="0.45">
      <c r="B11" s="31">
        <v>4</v>
      </c>
      <c r="C11" s="32" t="s">
        <v>66</v>
      </c>
      <c r="D11" s="33" t="s">
        <v>68</v>
      </c>
      <c r="E11" s="35">
        <v>1030.9000000000001</v>
      </c>
      <c r="F11" s="34" t="s">
        <v>598</v>
      </c>
      <c r="G11" s="34" t="s">
        <v>599</v>
      </c>
      <c r="H11" s="34" t="s">
        <v>600</v>
      </c>
      <c r="I11" s="34" t="s">
        <v>601</v>
      </c>
      <c r="J11" s="34" t="s">
        <v>585</v>
      </c>
      <c r="K11" s="34" t="s">
        <v>602</v>
      </c>
      <c r="L11" s="34" t="s">
        <v>607</v>
      </c>
      <c r="M11" s="34" t="s">
        <v>624</v>
      </c>
    </row>
    <row r="12" spans="2:13" ht="97.2" x14ac:dyDescent="0.45">
      <c r="B12" s="31">
        <v>5</v>
      </c>
      <c r="C12" s="32" t="s">
        <v>66</v>
      </c>
      <c r="D12" s="33" t="s">
        <v>69</v>
      </c>
      <c r="E12" s="35">
        <v>5739.6</v>
      </c>
      <c r="F12" s="34" t="s">
        <v>603</v>
      </c>
      <c r="G12" s="34" t="s">
        <v>604</v>
      </c>
      <c r="H12" s="34" t="s">
        <v>600</v>
      </c>
      <c r="I12" s="34" t="s">
        <v>601</v>
      </c>
      <c r="J12" s="34" t="s">
        <v>585</v>
      </c>
      <c r="K12" s="34" t="s">
        <v>602</v>
      </c>
      <c r="L12" s="34" t="s">
        <v>605</v>
      </c>
      <c r="M12" s="34" t="s">
        <v>606</v>
      </c>
    </row>
    <row r="13" spans="2:13" ht="97.2" x14ac:dyDescent="0.45">
      <c r="B13" s="31">
        <v>6</v>
      </c>
      <c r="C13" s="32" t="s">
        <v>66</v>
      </c>
      <c r="D13" s="33" t="s">
        <v>72</v>
      </c>
      <c r="E13" s="35">
        <v>4811.5</v>
      </c>
      <c r="F13" s="34" t="s">
        <v>608</v>
      </c>
      <c r="G13" s="34" t="s">
        <v>609</v>
      </c>
      <c r="H13" s="34" t="s">
        <v>610</v>
      </c>
      <c r="I13" s="34" t="s">
        <v>614</v>
      </c>
      <c r="J13" s="34" t="s">
        <v>611</v>
      </c>
      <c r="K13" s="34" t="s">
        <v>612</v>
      </c>
      <c r="L13" s="34" t="s">
        <v>607</v>
      </c>
      <c r="M13" s="34" t="s">
        <v>624</v>
      </c>
    </row>
    <row r="14" spans="2:13" ht="129.6" x14ac:dyDescent="0.45">
      <c r="B14" s="31">
        <v>7</v>
      </c>
      <c r="C14" s="32" t="s">
        <v>66</v>
      </c>
      <c r="D14" s="33" t="s">
        <v>73</v>
      </c>
      <c r="E14" s="35">
        <v>5038.3</v>
      </c>
      <c r="F14" s="34" t="s">
        <v>620</v>
      </c>
      <c r="G14" s="34" t="s">
        <v>615</v>
      </c>
      <c r="H14" s="34" t="s">
        <v>617</v>
      </c>
      <c r="I14" s="34" t="s">
        <v>618</v>
      </c>
      <c r="J14" s="34" t="s">
        <v>616</v>
      </c>
      <c r="K14" s="34" t="s">
        <v>619</v>
      </c>
      <c r="L14" s="34" t="s">
        <v>607</v>
      </c>
      <c r="M14" s="34" t="s">
        <v>624</v>
      </c>
    </row>
    <row r="15" spans="2:13" ht="97.2" x14ac:dyDescent="0.45">
      <c r="B15" s="31">
        <v>8</v>
      </c>
      <c r="C15" s="32" t="s">
        <v>66</v>
      </c>
      <c r="D15" s="33" t="s">
        <v>75</v>
      </c>
      <c r="E15" s="35">
        <v>1554.4</v>
      </c>
      <c r="F15" s="34" t="s">
        <v>603</v>
      </c>
      <c r="G15" s="34" t="s">
        <v>604</v>
      </c>
      <c r="H15" s="34" t="s">
        <v>621</v>
      </c>
      <c r="I15" s="34" t="s">
        <v>622</v>
      </c>
      <c r="J15" s="34" t="s">
        <v>585</v>
      </c>
      <c r="K15" s="34" t="s">
        <v>602</v>
      </c>
      <c r="L15" s="34" t="s">
        <v>623</v>
      </c>
      <c r="M15" s="34" t="s">
        <v>624</v>
      </c>
    </row>
    <row r="16" spans="2:13" ht="113.4" x14ac:dyDescent="0.45">
      <c r="B16" s="31">
        <v>9</v>
      </c>
      <c r="C16" s="32" t="s">
        <v>66</v>
      </c>
      <c r="D16" s="33" t="s">
        <v>76</v>
      </c>
      <c r="E16" s="35">
        <v>921.8</v>
      </c>
      <c r="F16" s="34" t="s">
        <v>603</v>
      </c>
      <c r="G16" s="34" t="s">
        <v>626</v>
      </c>
      <c r="H16" s="34" t="s">
        <v>627</v>
      </c>
      <c r="I16" s="84" t="s">
        <v>628</v>
      </c>
      <c r="J16" s="34" t="s">
        <v>585</v>
      </c>
      <c r="K16" s="34" t="s">
        <v>586</v>
      </c>
      <c r="L16" s="34" t="s">
        <v>623</v>
      </c>
      <c r="M16" s="34" t="s">
        <v>624</v>
      </c>
    </row>
    <row r="17" spans="2:13" ht="145.80000000000001" x14ac:dyDescent="0.45">
      <c r="B17" s="31">
        <v>10</v>
      </c>
      <c r="C17" s="32" t="s">
        <v>94</v>
      </c>
      <c r="D17" s="33" t="s">
        <v>77</v>
      </c>
      <c r="E17" s="35">
        <v>4483.8999999999996</v>
      </c>
      <c r="F17" s="34" t="s">
        <v>620</v>
      </c>
      <c r="G17" s="34" t="s">
        <v>615</v>
      </c>
      <c r="H17" s="34" t="s">
        <v>631</v>
      </c>
      <c r="I17" s="84" t="s">
        <v>630</v>
      </c>
      <c r="J17" s="34" t="s">
        <v>585</v>
      </c>
      <c r="K17" s="34" t="s">
        <v>602</v>
      </c>
      <c r="L17" s="34" t="s">
        <v>623</v>
      </c>
      <c r="M17" s="34" t="s">
        <v>624</v>
      </c>
    </row>
    <row r="18" spans="2:13" ht="129.6" x14ac:dyDescent="0.45">
      <c r="B18" s="31">
        <v>11</v>
      </c>
      <c r="C18" s="32" t="s">
        <v>66</v>
      </c>
      <c r="D18" s="33" t="s">
        <v>78</v>
      </c>
      <c r="E18" s="35">
        <v>1746.2</v>
      </c>
      <c r="F18" s="33" t="s">
        <v>113</v>
      </c>
      <c r="G18" s="33" t="s">
        <v>113</v>
      </c>
      <c r="H18" s="34" t="s">
        <v>592</v>
      </c>
      <c r="I18" s="34" t="s">
        <v>594</v>
      </c>
      <c r="J18" s="34" t="s">
        <v>585</v>
      </c>
      <c r="K18" s="34" t="s">
        <v>632</v>
      </c>
      <c r="L18" s="34" t="s">
        <v>595</v>
      </c>
      <c r="M18" s="34" t="s">
        <v>625</v>
      </c>
    </row>
    <row r="19" spans="2:13" ht="145.80000000000001" x14ac:dyDescent="0.45">
      <c r="B19" s="31">
        <v>12</v>
      </c>
      <c r="C19" s="32" t="s">
        <v>94</v>
      </c>
      <c r="D19" s="33" t="s">
        <v>79</v>
      </c>
      <c r="E19" s="35">
        <v>2331.1</v>
      </c>
      <c r="F19" s="34" t="s">
        <v>633</v>
      </c>
      <c r="G19" s="34" t="s">
        <v>604</v>
      </c>
      <c r="H19" s="34" t="s">
        <v>634</v>
      </c>
      <c r="I19" s="84" t="s">
        <v>635</v>
      </c>
      <c r="J19" s="34" t="s">
        <v>585</v>
      </c>
      <c r="K19" s="34" t="s">
        <v>632</v>
      </c>
      <c r="L19" s="34" t="s">
        <v>595</v>
      </c>
      <c r="M19" s="34" t="s">
        <v>625</v>
      </c>
    </row>
    <row r="20" spans="2:13" ht="64.8" x14ac:dyDescent="0.45">
      <c r="B20" s="31">
        <v>13</v>
      </c>
      <c r="C20" s="32" t="s">
        <v>94</v>
      </c>
      <c r="D20" s="33" t="s">
        <v>82</v>
      </c>
      <c r="E20" s="35">
        <v>1435.3</v>
      </c>
      <c r="F20" s="34" t="s">
        <v>598</v>
      </c>
      <c r="G20" s="34" t="s">
        <v>636</v>
      </c>
      <c r="H20" s="34" t="s">
        <v>637</v>
      </c>
      <c r="I20" s="34" t="s">
        <v>638</v>
      </c>
      <c r="J20" s="34" t="s">
        <v>639</v>
      </c>
      <c r="K20" s="34" t="s">
        <v>640</v>
      </c>
      <c r="L20" s="34" t="s">
        <v>641</v>
      </c>
      <c r="M20" s="34" t="s">
        <v>626</v>
      </c>
    </row>
    <row r="21" spans="2:13" ht="97.2" x14ac:dyDescent="0.45">
      <c r="B21" s="31">
        <v>14</v>
      </c>
      <c r="C21" s="32" t="s">
        <v>84</v>
      </c>
      <c r="D21" s="33" t="s">
        <v>80</v>
      </c>
      <c r="E21" s="35">
        <v>4284.2</v>
      </c>
      <c r="F21" s="34" t="s">
        <v>598</v>
      </c>
      <c r="G21" s="34" t="s">
        <v>636</v>
      </c>
      <c r="H21" s="34" t="s">
        <v>600</v>
      </c>
      <c r="I21" s="34" t="s">
        <v>642</v>
      </c>
      <c r="J21" s="34" t="s">
        <v>585</v>
      </c>
      <c r="K21" s="34" t="s">
        <v>602</v>
      </c>
      <c r="L21" s="34" t="s">
        <v>607</v>
      </c>
      <c r="M21" s="34" t="s">
        <v>643</v>
      </c>
    </row>
    <row r="22" spans="2:13" ht="97.2" x14ac:dyDescent="0.45">
      <c r="B22" s="31">
        <v>15</v>
      </c>
      <c r="C22" s="32" t="s">
        <v>84</v>
      </c>
      <c r="D22" s="33" t="s">
        <v>81</v>
      </c>
      <c r="E22" s="35">
        <v>1739.9</v>
      </c>
      <c r="F22" s="33" t="s">
        <v>113</v>
      </c>
      <c r="G22" s="33" t="s">
        <v>113</v>
      </c>
      <c r="H22" s="34" t="s">
        <v>644</v>
      </c>
      <c r="I22" s="34" t="s">
        <v>645</v>
      </c>
      <c r="J22" s="34" t="s">
        <v>585</v>
      </c>
      <c r="K22" s="34" t="s">
        <v>602</v>
      </c>
      <c r="L22" s="34" t="s">
        <v>607</v>
      </c>
      <c r="M22" s="34" t="s">
        <v>643</v>
      </c>
    </row>
    <row r="23" spans="2:13" x14ac:dyDescent="0.45">
      <c r="B23" s="96" t="s">
        <v>83</v>
      </c>
      <c r="C23" s="97"/>
      <c r="D23" s="98"/>
      <c r="E23" s="35">
        <f>SUM(E8:E22)</f>
        <v>69509.399999999994</v>
      </c>
      <c r="F23" s="34"/>
      <c r="G23" s="34"/>
      <c r="H23" s="34"/>
      <c r="I23" s="34"/>
      <c r="J23" s="34"/>
      <c r="K23" s="34"/>
      <c r="L23" s="34"/>
      <c r="M23" s="34"/>
    </row>
    <row r="25" spans="2:13" x14ac:dyDescent="0.45">
      <c r="B25" s="11" t="s">
        <v>85</v>
      </c>
    </row>
    <row r="26" spans="2:13" ht="16.95" customHeight="1" x14ac:dyDescent="0.45">
      <c r="B26" s="94" t="s">
        <v>8</v>
      </c>
      <c r="C26" s="94" t="s">
        <v>52</v>
      </c>
      <c r="D26" s="94" t="s">
        <v>53</v>
      </c>
      <c r="E26" s="94" t="s">
        <v>25</v>
      </c>
      <c r="F26" s="38" t="s">
        <v>98</v>
      </c>
      <c r="G26" s="38" t="s">
        <v>56</v>
      </c>
      <c r="H26" s="38" t="s">
        <v>57</v>
      </c>
      <c r="I26" s="38" t="s">
        <v>87</v>
      </c>
    </row>
    <row r="27" spans="2:13" x14ac:dyDescent="0.45">
      <c r="B27" s="95"/>
      <c r="C27" s="95"/>
      <c r="D27" s="95"/>
      <c r="E27" s="95"/>
      <c r="F27" s="99" t="s">
        <v>55</v>
      </c>
      <c r="G27" s="100"/>
      <c r="H27" s="100"/>
      <c r="I27" s="100"/>
    </row>
    <row r="28" spans="2:13" x14ac:dyDescent="0.45">
      <c r="B28" s="31">
        <v>1</v>
      </c>
      <c r="C28" s="32" t="s">
        <v>58</v>
      </c>
      <c r="D28" s="40" t="s">
        <v>93</v>
      </c>
      <c r="E28" s="35">
        <v>3234.3</v>
      </c>
      <c r="F28" s="34" t="s">
        <v>646</v>
      </c>
      <c r="G28" s="34" t="s">
        <v>659</v>
      </c>
      <c r="H28" s="34" t="s">
        <v>646</v>
      </c>
      <c r="I28" s="34" t="s">
        <v>647</v>
      </c>
    </row>
    <row r="29" spans="2:13" x14ac:dyDescent="0.45">
      <c r="B29" s="31">
        <v>2</v>
      </c>
      <c r="C29" s="32" t="s">
        <v>66</v>
      </c>
      <c r="D29" s="40" t="s">
        <v>88</v>
      </c>
      <c r="E29" s="35">
        <v>2152.6999999999998</v>
      </c>
      <c r="F29" s="34" t="s">
        <v>646</v>
      </c>
      <c r="G29" s="34" t="s">
        <v>659</v>
      </c>
      <c r="H29" s="34" t="s">
        <v>646</v>
      </c>
      <c r="I29" s="34" t="s">
        <v>647</v>
      </c>
    </row>
    <row r="30" spans="2:13" ht="32.4" x14ac:dyDescent="0.45">
      <c r="B30" s="31">
        <v>3</v>
      </c>
      <c r="C30" s="32" t="s">
        <v>66</v>
      </c>
      <c r="D30" s="40" t="s">
        <v>95</v>
      </c>
      <c r="E30" s="35">
        <v>956.2</v>
      </c>
      <c r="F30" s="34" t="s">
        <v>646</v>
      </c>
      <c r="G30" s="34" t="s">
        <v>659</v>
      </c>
      <c r="H30" s="34" t="s">
        <v>646</v>
      </c>
      <c r="I30" s="34" t="s">
        <v>647</v>
      </c>
    </row>
    <row r="31" spans="2:13" ht="32.4" x14ac:dyDescent="0.45">
      <c r="B31" s="31">
        <v>4</v>
      </c>
      <c r="C31" s="32" t="s">
        <v>66</v>
      </c>
      <c r="D31" s="40" t="s">
        <v>89</v>
      </c>
      <c r="E31" s="35">
        <v>4884.3999999999996</v>
      </c>
      <c r="F31" s="34" t="s">
        <v>646</v>
      </c>
      <c r="G31" s="34" t="s">
        <v>659</v>
      </c>
      <c r="H31" s="34" t="s">
        <v>646</v>
      </c>
      <c r="I31" s="34" t="s">
        <v>646</v>
      </c>
    </row>
    <row r="32" spans="2:13" x14ac:dyDescent="0.45">
      <c r="B32" s="31">
        <v>5</v>
      </c>
      <c r="C32" s="32" t="s">
        <v>66</v>
      </c>
      <c r="D32" s="40" t="s">
        <v>90</v>
      </c>
      <c r="E32" s="35">
        <v>1003.9</v>
      </c>
      <c r="F32" s="34" t="s">
        <v>646</v>
      </c>
      <c r="G32" s="34" t="s">
        <v>659</v>
      </c>
      <c r="H32" s="34" t="s">
        <v>646</v>
      </c>
      <c r="I32" s="34" t="s">
        <v>647</v>
      </c>
    </row>
    <row r="33" spans="2:13" x14ac:dyDescent="0.45">
      <c r="B33" s="31">
        <v>6</v>
      </c>
      <c r="C33" s="32" t="s">
        <v>66</v>
      </c>
      <c r="D33" s="40" t="s">
        <v>91</v>
      </c>
      <c r="E33" s="35">
        <v>773.9</v>
      </c>
      <c r="F33" s="34" t="s">
        <v>646</v>
      </c>
      <c r="G33" s="34" t="s">
        <v>659</v>
      </c>
      <c r="H33" s="34" t="s">
        <v>646</v>
      </c>
      <c r="I33" s="34" t="s">
        <v>647</v>
      </c>
    </row>
    <row r="34" spans="2:13" ht="32.4" x14ac:dyDescent="0.45">
      <c r="B34" s="31">
        <v>7</v>
      </c>
      <c r="C34" s="32" t="s">
        <v>94</v>
      </c>
      <c r="D34" s="40" t="s">
        <v>165</v>
      </c>
      <c r="E34" s="35">
        <v>1472.2</v>
      </c>
      <c r="F34" s="34" t="s">
        <v>646</v>
      </c>
      <c r="G34" s="34" t="s">
        <v>659</v>
      </c>
      <c r="H34" s="34" t="s">
        <v>646</v>
      </c>
      <c r="I34" s="34" t="s">
        <v>647</v>
      </c>
    </row>
    <row r="35" spans="2:13" x14ac:dyDescent="0.45">
      <c r="B35" s="31">
        <v>8</v>
      </c>
      <c r="C35" s="32" t="s">
        <v>84</v>
      </c>
      <c r="D35" s="40" t="s">
        <v>92</v>
      </c>
      <c r="E35" s="35">
        <v>2331.1</v>
      </c>
      <c r="F35" s="34" t="s">
        <v>646</v>
      </c>
      <c r="G35" s="34" t="s">
        <v>659</v>
      </c>
      <c r="H35" s="34" t="s">
        <v>646</v>
      </c>
      <c r="I35" s="34" t="s">
        <v>647</v>
      </c>
    </row>
    <row r="36" spans="2:13" x14ac:dyDescent="0.45">
      <c r="B36" s="96" t="s">
        <v>83</v>
      </c>
      <c r="C36" s="97"/>
      <c r="D36" s="98"/>
      <c r="E36" s="35">
        <f>SUM(E28:E35)</f>
        <v>16808.699999999997</v>
      </c>
      <c r="F36" s="34"/>
      <c r="G36" s="34"/>
      <c r="H36" s="34"/>
      <c r="I36" s="34"/>
    </row>
    <row r="37" spans="2:13" x14ac:dyDescent="0.45">
      <c r="B37" s="41"/>
      <c r="C37" s="41"/>
      <c r="D37" s="41"/>
      <c r="E37" s="42"/>
      <c r="F37" s="43"/>
      <c r="G37" s="44"/>
      <c r="H37" s="44"/>
      <c r="I37" s="44"/>
      <c r="J37" s="44"/>
      <c r="K37" s="37"/>
      <c r="L37" s="37"/>
      <c r="M37" s="37"/>
    </row>
    <row r="38" spans="2:13" x14ac:dyDescent="0.45">
      <c r="B38" s="11" t="s">
        <v>97</v>
      </c>
    </row>
    <row r="39" spans="2:13" ht="16.95" customHeight="1" x14ac:dyDescent="0.45">
      <c r="B39" s="94" t="s">
        <v>8</v>
      </c>
      <c r="C39" s="94" t="s">
        <v>52</v>
      </c>
      <c r="D39" s="94" t="s">
        <v>53</v>
      </c>
      <c r="E39" s="94" t="s">
        <v>25</v>
      </c>
      <c r="F39" s="94" t="s">
        <v>24</v>
      </c>
      <c r="G39" s="38" t="s">
        <v>98</v>
      </c>
      <c r="H39" s="38" t="s">
        <v>56</v>
      </c>
      <c r="I39" s="38" t="s">
        <v>54</v>
      </c>
      <c r="J39" s="38" t="s">
        <v>87</v>
      </c>
    </row>
    <row r="40" spans="2:13" x14ac:dyDescent="0.45">
      <c r="B40" s="95"/>
      <c r="C40" s="95"/>
      <c r="D40" s="95"/>
      <c r="E40" s="95"/>
      <c r="F40" s="95"/>
      <c r="G40" s="99" t="s">
        <v>55</v>
      </c>
      <c r="H40" s="100"/>
      <c r="I40" s="100"/>
      <c r="J40" s="100"/>
    </row>
    <row r="41" spans="2:13" x14ac:dyDescent="0.45">
      <c r="B41" s="31">
        <v>1</v>
      </c>
      <c r="C41" s="32" t="s">
        <v>66</v>
      </c>
      <c r="D41" s="40" t="s">
        <v>99</v>
      </c>
      <c r="E41" s="35">
        <v>1165.7</v>
      </c>
      <c r="F41" s="35" t="s">
        <v>113</v>
      </c>
      <c r="G41" s="34" t="s">
        <v>646</v>
      </c>
      <c r="H41" s="34" t="s">
        <v>659</v>
      </c>
      <c r="I41" s="35" t="s">
        <v>113</v>
      </c>
      <c r="J41" s="35" t="s">
        <v>113</v>
      </c>
    </row>
    <row r="42" spans="2:13" x14ac:dyDescent="0.45">
      <c r="B42" s="31">
        <v>2</v>
      </c>
      <c r="C42" s="32" t="s">
        <v>66</v>
      </c>
      <c r="D42" s="40" t="s">
        <v>100</v>
      </c>
      <c r="E42" s="35">
        <v>841.1</v>
      </c>
      <c r="F42" s="35" t="s">
        <v>113</v>
      </c>
      <c r="G42" s="34" t="s">
        <v>646</v>
      </c>
      <c r="H42" s="34" t="s">
        <v>659</v>
      </c>
      <c r="I42" s="35" t="s">
        <v>113</v>
      </c>
      <c r="J42" s="35" t="s">
        <v>113</v>
      </c>
    </row>
    <row r="43" spans="2:13" x14ac:dyDescent="0.45">
      <c r="B43" s="31">
        <v>3</v>
      </c>
      <c r="C43" s="32" t="s">
        <v>66</v>
      </c>
      <c r="D43" s="40" t="s">
        <v>101</v>
      </c>
      <c r="E43" s="35">
        <v>767.4</v>
      </c>
      <c r="F43" s="35" t="s">
        <v>113</v>
      </c>
      <c r="G43" s="34" t="s">
        <v>646</v>
      </c>
      <c r="H43" s="34" t="s">
        <v>659</v>
      </c>
      <c r="I43" s="35" t="s">
        <v>113</v>
      </c>
      <c r="J43" s="35" t="s">
        <v>113</v>
      </c>
    </row>
    <row r="44" spans="2:13" x14ac:dyDescent="0.45">
      <c r="B44" s="31">
        <v>4</v>
      </c>
      <c r="C44" s="32" t="s">
        <v>66</v>
      </c>
      <c r="D44" s="40" t="s">
        <v>102</v>
      </c>
      <c r="E44" s="35">
        <v>2343.8000000000002</v>
      </c>
      <c r="F44" s="35" t="s">
        <v>113</v>
      </c>
      <c r="G44" s="34" t="s">
        <v>646</v>
      </c>
      <c r="H44" s="34" t="s">
        <v>659</v>
      </c>
      <c r="I44" s="35" t="s">
        <v>113</v>
      </c>
      <c r="J44" s="35" t="s">
        <v>113</v>
      </c>
    </row>
    <row r="45" spans="2:13" x14ac:dyDescent="0.45">
      <c r="B45" s="31">
        <v>5</v>
      </c>
      <c r="C45" s="32" t="s">
        <v>66</v>
      </c>
      <c r="D45" s="40" t="s">
        <v>103</v>
      </c>
      <c r="E45" s="35">
        <v>904.3</v>
      </c>
      <c r="F45" s="35" t="s">
        <v>113</v>
      </c>
      <c r="G45" s="34" t="s">
        <v>646</v>
      </c>
      <c r="H45" s="34" t="s">
        <v>659</v>
      </c>
      <c r="I45" s="34" t="s">
        <v>646</v>
      </c>
      <c r="J45" s="34" t="s">
        <v>646</v>
      </c>
    </row>
    <row r="46" spans="2:13" x14ac:dyDescent="0.45">
      <c r="B46" s="31">
        <v>6</v>
      </c>
      <c r="C46" s="32" t="s">
        <v>66</v>
      </c>
      <c r="D46" s="40" t="s">
        <v>104</v>
      </c>
      <c r="E46" s="35">
        <v>1341.7</v>
      </c>
      <c r="F46" s="35" t="s">
        <v>113</v>
      </c>
      <c r="G46" s="34" t="s">
        <v>646</v>
      </c>
      <c r="H46" s="34" t="s">
        <v>659</v>
      </c>
      <c r="I46" s="35" t="s">
        <v>113</v>
      </c>
      <c r="J46" s="35" t="s">
        <v>113</v>
      </c>
    </row>
    <row r="47" spans="2:13" x14ac:dyDescent="0.45">
      <c r="B47" s="31">
        <v>7</v>
      </c>
      <c r="C47" s="32" t="s">
        <v>66</v>
      </c>
      <c r="D47" s="40" t="s">
        <v>105</v>
      </c>
      <c r="E47" s="35">
        <v>780.4</v>
      </c>
      <c r="F47" s="35" t="s">
        <v>113</v>
      </c>
      <c r="G47" s="34" t="s">
        <v>646</v>
      </c>
      <c r="H47" s="34" t="s">
        <v>659</v>
      </c>
      <c r="I47" s="35" t="s">
        <v>113</v>
      </c>
      <c r="J47" s="35" t="s">
        <v>113</v>
      </c>
    </row>
    <row r="48" spans="2:13" x14ac:dyDescent="0.45">
      <c r="B48" s="31">
        <v>8</v>
      </c>
      <c r="C48" s="32" t="s">
        <v>66</v>
      </c>
      <c r="D48" s="40" t="s">
        <v>106</v>
      </c>
      <c r="E48" s="35" t="s">
        <v>113</v>
      </c>
      <c r="F48" s="35">
        <v>10.199999999999999</v>
      </c>
      <c r="G48" s="34" t="s">
        <v>646</v>
      </c>
      <c r="H48" s="34" t="s">
        <v>659</v>
      </c>
      <c r="I48" s="35" t="s">
        <v>113</v>
      </c>
      <c r="J48" s="35" t="s">
        <v>113</v>
      </c>
    </row>
    <row r="49" spans="2:10" x14ac:dyDescent="0.45">
      <c r="B49" s="31">
        <v>9</v>
      </c>
      <c r="C49" s="32" t="s">
        <v>66</v>
      </c>
      <c r="D49" s="40" t="s">
        <v>107</v>
      </c>
      <c r="E49" s="35" t="s">
        <v>113</v>
      </c>
      <c r="F49" s="35">
        <v>10.199999999999999</v>
      </c>
      <c r="G49" s="34" t="s">
        <v>646</v>
      </c>
      <c r="H49" s="34" t="s">
        <v>659</v>
      </c>
      <c r="I49" s="35" t="s">
        <v>113</v>
      </c>
      <c r="J49" s="35" t="s">
        <v>113</v>
      </c>
    </row>
    <row r="50" spans="2:10" x14ac:dyDescent="0.45">
      <c r="B50" s="31">
        <v>10</v>
      </c>
      <c r="C50" s="32" t="s">
        <v>66</v>
      </c>
      <c r="D50" s="40" t="s">
        <v>108</v>
      </c>
      <c r="E50" s="35" t="s">
        <v>113</v>
      </c>
      <c r="F50" s="35">
        <v>6.4</v>
      </c>
      <c r="G50" s="34" t="s">
        <v>646</v>
      </c>
      <c r="H50" s="34" t="s">
        <v>659</v>
      </c>
      <c r="I50" s="35" t="s">
        <v>113</v>
      </c>
      <c r="J50" s="35" t="s">
        <v>113</v>
      </c>
    </row>
    <row r="51" spans="2:10" x14ac:dyDescent="0.45">
      <c r="B51" s="31">
        <v>11</v>
      </c>
      <c r="C51" s="32" t="s">
        <v>66</v>
      </c>
      <c r="D51" s="40" t="s">
        <v>109</v>
      </c>
      <c r="E51" s="35" t="s">
        <v>113</v>
      </c>
      <c r="F51" s="35">
        <v>101</v>
      </c>
      <c r="G51" s="34" t="s">
        <v>646</v>
      </c>
      <c r="H51" s="34" t="s">
        <v>659</v>
      </c>
      <c r="I51" s="35" t="s">
        <v>113</v>
      </c>
      <c r="J51" s="35" t="s">
        <v>113</v>
      </c>
    </row>
    <row r="52" spans="2:10" x14ac:dyDescent="0.45">
      <c r="B52" s="31">
        <v>12</v>
      </c>
      <c r="C52" s="32" t="s">
        <v>66</v>
      </c>
      <c r="D52" s="40" t="s">
        <v>110</v>
      </c>
      <c r="E52" s="35" t="s">
        <v>113</v>
      </c>
      <c r="F52" s="35">
        <v>540.5</v>
      </c>
      <c r="G52" s="34" t="s">
        <v>646</v>
      </c>
      <c r="H52" s="34" t="s">
        <v>659</v>
      </c>
      <c r="I52" s="35" t="s">
        <v>113</v>
      </c>
      <c r="J52" s="35" t="s">
        <v>113</v>
      </c>
    </row>
    <row r="53" spans="2:10" x14ac:dyDescent="0.45">
      <c r="B53" s="31">
        <v>13</v>
      </c>
      <c r="C53" s="32" t="s">
        <v>66</v>
      </c>
      <c r="D53" s="40" t="s">
        <v>111</v>
      </c>
      <c r="E53" s="35" t="s">
        <v>113</v>
      </c>
      <c r="F53" s="35">
        <v>379.3</v>
      </c>
      <c r="G53" s="34" t="s">
        <v>646</v>
      </c>
      <c r="H53" s="34" t="s">
        <v>659</v>
      </c>
      <c r="I53" s="35" t="s">
        <v>113</v>
      </c>
      <c r="J53" s="35" t="s">
        <v>113</v>
      </c>
    </row>
    <row r="54" spans="2:10" x14ac:dyDescent="0.45">
      <c r="B54" s="31">
        <v>14</v>
      </c>
      <c r="C54" s="32" t="s">
        <v>66</v>
      </c>
      <c r="D54" s="40" t="s">
        <v>112</v>
      </c>
      <c r="E54" s="35" t="s">
        <v>113</v>
      </c>
      <c r="F54" s="35">
        <v>129</v>
      </c>
      <c r="G54" s="34" t="s">
        <v>646</v>
      </c>
      <c r="H54" s="34" t="s">
        <v>659</v>
      </c>
      <c r="I54" s="35" t="s">
        <v>113</v>
      </c>
      <c r="J54" s="35" t="s">
        <v>113</v>
      </c>
    </row>
    <row r="55" spans="2:10" x14ac:dyDescent="0.45">
      <c r="B55" s="96" t="s">
        <v>83</v>
      </c>
      <c r="C55" s="97"/>
      <c r="D55" s="98"/>
      <c r="E55" s="35">
        <f>SUM(E41:E54)</f>
        <v>8144.4</v>
      </c>
      <c r="F55" s="35">
        <f>SUM(F41:F54)</f>
        <v>1176.5999999999999</v>
      </c>
      <c r="G55" s="34"/>
      <c r="H55" s="34"/>
      <c r="I55" s="34"/>
      <c r="J55" s="34"/>
    </row>
    <row r="57" spans="2:10" x14ac:dyDescent="0.45">
      <c r="B57" s="11" t="s">
        <v>114</v>
      </c>
    </row>
    <row r="58" spans="2:10" ht="15" customHeight="1" x14ac:dyDescent="0.45">
      <c r="B58" s="94" t="s">
        <v>8</v>
      </c>
      <c r="C58" s="94" t="s">
        <v>52</v>
      </c>
      <c r="D58" s="94" t="s">
        <v>162</v>
      </c>
      <c r="E58" s="94" t="s">
        <v>530</v>
      </c>
      <c r="F58" s="94" t="s">
        <v>529</v>
      </c>
      <c r="G58" s="94" t="s">
        <v>531</v>
      </c>
      <c r="H58" s="94" t="s">
        <v>532</v>
      </c>
      <c r="I58" s="94" t="s">
        <v>533</v>
      </c>
      <c r="J58" s="94" t="s">
        <v>534</v>
      </c>
    </row>
    <row r="59" spans="2:10" x14ac:dyDescent="0.45">
      <c r="B59" s="95"/>
      <c r="C59" s="95"/>
      <c r="D59" s="95"/>
      <c r="E59" s="95"/>
      <c r="F59" s="95"/>
      <c r="G59" s="95"/>
      <c r="H59" s="95"/>
      <c r="I59" s="95"/>
      <c r="J59" s="95"/>
    </row>
    <row r="60" spans="2:10" x14ac:dyDescent="0.45">
      <c r="B60" s="31">
        <v>1</v>
      </c>
      <c r="C60" s="32" t="s">
        <v>66</v>
      </c>
      <c r="D60" s="40" t="s">
        <v>115</v>
      </c>
      <c r="E60" s="70">
        <v>13</v>
      </c>
      <c r="F60" s="35">
        <v>2683.2000000000003</v>
      </c>
      <c r="G60" s="70">
        <f>E60-I60</f>
        <v>13</v>
      </c>
      <c r="H60" s="35">
        <f>F60-J60</f>
        <v>2683.2000000000003</v>
      </c>
      <c r="I60" s="70">
        <v>0</v>
      </c>
      <c r="J60" s="35">
        <v>0</v>
      </c>
    </row>
    <row r="61" spans="2:10" x14ac:dyDescent="0.45">
      <c r="B61" s="31">
        <v>2</v>
      </c>
      <c r="C61" s="32" t="s">
        <v>66</v>
      </c>
      <c r="D61" s="40" t="s">
        <v>116</v>
      </c>
      <c r="E61" s="70">
        <v>3</v>
      </c>
      <c r="F61" s="35">
        <v>224.70000000000002</v>
      </c>
      <c r="G61" s="70">
        <f t="shared" ref="G61:G106" si="0">E61-I61</f>
        <v>3</v>
      </c>
      <c r="H61" s="35">
        <f t="shared" ref="H61:H106" si="1">F61-J61</f>
        <v>224.70000000000002</v>
      </c>
      <c r="I61" s="70">
        <v>0</v>
      </c>
      <c r="J61" s="35">
        <v>0</v>
      </c>
    </row>
    <row r="62" spans="2:10" x14ac:dyDescent="0.45">
      <c r="B62" s="31">
        <v>3</v>
      </c>
      <c r="C62" s="32" t="s">
        <v>66</v>
      </c>
      <c r="D62" s="40" t="s">
        <v>117</v>
      </c>
      <c r="E62" s="70">
        <v>8</v>
      </c>
      <c r="F62" s="35">
        <v>1194.4000000000001</v>
      </c>
      <c r="G62" s="70">
        <f t="shared" si="0"/>
        <v>8</v>
      </c>
      <c r="H62" s="35">
        <f t="shared" si="1"/>
        <v>1194.4000000000001</v>
      </c>
      <c r="I62" s="70">
        <v>0</v>
      </c>
      <c r="J62" s="35">
        <v>0</v>
      </c>
    </row>
    <row r="63" spans="2:10" x14ac:dyDescent="0.45">
      <c r="B63" s="31">
        <v>4</v>
      </c>
      <c r="C63" s="32" t="s">
        <v>66</v>
      </c>
      <c r="D63" s="40" t="s">
        <v>118</v>
      </c>
      <c r="E63" s="70">
        <v>18</v>
      </c>
      <c r="F63" s="35">
        <v>1924.2</v>
      </c>
      <c r="G63" s="70">
        <f t="shared" si="0"/>
        <v>6</v>
      </c>
      <c r="H63" s="35">
        <f t="shared" si="1"/>
        <v>822.2</v>
      </c>
      <c r="I63" s="70">
        <v>12</v>
      </c>
      <c r="J63" s="35">
        <v>1102</v>
      </c>
    </row>
    <row r="64" spans="2:10" x14ac:dyDescent="0.45">
      <c r="B64" s="31">
        <v>5</v>
      </c>
      <c r="C64" s="32" t="s">
        <v>66</v>
      </c>
      <c r="D64" s="40" t="s">
        <v>119</v>
      </c>
      <c r="E64" s="70">
        <v>14</v>
      </c>
      <c r="F64" s="35">
        <v>3011.4</v>
      </c>
      <c r="G64" s="70">
        <f t="shared" si="0"/>
        <v>11</v>
      </c>
      <c r="H64" s="35">
        <f t="shared" si="1"/>
        <v>2352.4</v>
      </c>
      <c r="I64" s="70">
        <v>3</v>
      </c>
      <c r="J64" s="35">
        <v>659</v>
      </c>
    </row>
    <row r="65" spans="2:10" x14ac:dyDescent="0.45">
      <c r="B65" s="31">
        <v>6</v>
      </c>
      <c r="C65" s="32" t="s">
        <v>66</v>
      </c>
      <c r="D65" s="40" t="s">
        <v>120</v>
      </c>
      <c r="E65" s="70">
        <v>23</v>
      </c>
      <c r="F65" s="35">
        <v>5198.3</v>
      </c>
      <c r="G65" s="70">
        <f t="shared" si="0"/>
        <v>10</v>
      </c>
      <c r="H65" s="35">
        <f t="shared" si="1"/>
        <v>2674.3</v>
      </c>
      <c r="I65" s="70">
        <v>13</v>
      </c>
      <c r="J65" s="35">
        <v>2524</v>
      </c>
    </row>
    <row r="66" spans="2:10" x14ac:dyDescent="0.45">
      <c r="B66" s="31">
        <v>7</v>
      </c>
      <c r="C66" s="32" t="s">
        <v>66</v>
      </c>
      <c r="D66" s="40" t="s">
        <v>121</v>
      </c>
      <c r="E66" s="70">
        <v>18</v>
      </c>
      <c r="F66" s="35">
        <v>3659.4</v>
      </c>
      <c r="G66" s="70">
        <f t="shared" si="0"/>
        <v>3</v>
      </c>
      <c r="H66" s="35">
        <f t="shared" si="1"/>
        <v>1363.4</v>
      </c>
      <c r="I66" s="70">
        <v>15</v>
      </c>
      <c r="J66" s="35">
        <v>2296</v>
      </c>
    </row>
    <row r="67" spans="2:10" x14ac:dyDescent="0.45">
      <c r="B67" s="31">
        <v>8</v>
      </c>
      <c r="C67" s="32" t="s">
        <v>66</v>
      </c>
      <c r="D67" s="40" t="s">
        <v>122</v>
      </c>
      <c r="E67" s="70">
        <v>4</v>
      </c>
      <c r="F67" s="35">
        <v>711.6</v>
      </c>
      <c r="G67" s="70">
        <f t="shared" si="0"/>
        <v>4</v>
      </c>
      <c r="H67" s="35">
        <f t="shared" si="1"/>
        <v>711.6</v>
      </c>
      <c r="I67" s="70">
        <v>0</v>
      </c>
      <c r="J67" s="35">
        <v>0</v>
      </c>
    </row>
    <row r="68" spans="2:10" x14ac:dyDescent="0.45">
      <c r="B68" s="31">
        <v>9</v>
      </c>
      <c r="C68" s="32" t="s">
        <v>66</v>
      </c>
      <c r="D68" s="40" t="s">
        <v>123</v>
      </c>
      <c r="E68" s="70">
        <v>20</v>
      </c>
      <c r="F68" s="35">
        <v>4200</v>
      </c>
      <c r="G68" s="70">
        <f t="shared" si="0"/>
        <v>12</v>
      </c>
      <c r="H68" s="35">
        <f t="shared" si="1"/>
        <v>3389</v>
      </c>
      <c r="I68" s="70">
        <v>8</v>
      </c>
      <c r="J68" s="35">
        <v>811</v>
      </c>
    </row>
    <row r="69" spans="2:10" x14ac:dyDescent="0.45">
      <c r="B69" s="31">
        <v>10</v>
      </c>
      <c r="C69" s="32" t="s">
        <v>66</v>
      </c>
      <c r="D69" s="40" t="s">
        <v>124</v>
      </c>
      <c r="E69" s="70">
        <v>22</v>
      </c>
      <c r="F69" s="35">
        <v>3011.8</v>
      </c>
      <c r="G69" s="70">
        <f t="shared" si="0"/>
        <v>15</v>
      </c>
      <c r="H69" s="35">
        <f t="shared" si="1"/>
        <v>2507.8000000000002</v>
      </c>
      <c r="I69" s="70">
        <v>7</v>
      </c>
      <c r="J69" s="35">
        <v>504</v>
      </c>
    </row>
    <row r="70" spans="2:10" x14ac:dyDescent="0.45">
      <c r="B70" s="31">
        <v>11</v>
      </c>
      <c r="C70" s="32" t="s">
        <v>66</v>
      </c>
      <c r="D70" s="40" t="s">
        <v>125</v>
      </c>
      <c r="E70" s="70">
        <v>23</v>
      </c>
      <c r="F70" s="35">
        <v>5352.0999999999995</v>
      </c>
      <c r="G70" s="70">
        <f t="shared" si="0"/>
        <v>15</v>
      </c>
      <c r="H70" s="35">
        <f t="shared" si="1"/>
        <v>4879.0999999999995</v>
      </c>
      <c r="I70" s="70">
        <v>8</v>
      </c>
      <c r="J70" s="35">
        <v>473</v>
      </c>
    </row>
    <row r="71" spans="2:10" x14ac:dyDescent="0.45">
      <c r="B71" s="31">
        <v>12</v>
      </c>
      <c r="C71" s="32" t="s">
        <v>66</v>
      </c>
      <c r="D71" s="40" t="s">
        <v>126</v>
      </c>
      <c r="E71" s="70">
        <v>20</v>
      </c>
      <c r="F71" s="35">
        <v>4520</v>
      </c>
      <c r="G71" s="70">
        <f t="shared" si="0"/>
        <v>20</v>
      </c>
      <c r="H71" s="35">
        <f t="shared" si="1"/>
        <v>4520</v>
      </c>
      <c r="I71" s="70">
        <v>0</v>
      </c>
      <c r="J71" s="35">
        <v>0</v>
      </c>
    </row>
    <row r="72" spans="2:10" x14ac:dyDescent="0.45">
      <c r="B72" s="31">
        <v>13</v>
      </c>
      <c r="C72" s="32" t="s">
        <v>66</v>
      </c>
      <c r="D72" s="40" t="s">
        <v>127</v>
      </c>
      <c r="E72" s="70">
        <v>29</v>
      </c>
      <c r="F72" s="35">
        <v>7180.4</v>
      </c>
      <c r="G72" s="70">
        <f t="shared" si="0"/>
        <v>29</v>
      </c>
      <c r="H72" s="35">
        <f t="shared" si="1"/>
        <v>7180.4</v>
      </c>
      <c r="I72" s="70">
        <v>0</v>
      </c>
      <c r="J72" s="35">
        <v>0</v>
      </c>
    </row>
    <row r="73" spans="2:10" x14ac:dyDescent="0.45">
      <c r="B73" s="31">
        <v>14</v>
      </c>
      <c r="C73" s="32" t="s">
        <v>66</v>
      </c>
      <c r="D73" s="40" t="s">
        <v>128</v>
      </c>
      <c r="E73" s="70">
        <v>25</v>
      </c>
      <c r="F73" s="35">
        <v>1675</v>
      </c>
      <c r="G73" s="70">
        <f t="shared" si="0"/>
        <v>25</v>
      </c>
      <c r="H73" s="35">
        <f t="shared" si="1"/>
        <v>1675</v>
      </c>
      <c r="I73" s="70">
        <v>0</v>
      </c>
      <c r="J73" s="35">
        <v>0</v>
      </c>
    </row>
    <row r="74" spans="2:10" x14ac:dyDescent="0.45">
      <c r="B74" s="31">
        <v>15</v>
      </c>
      <c r="C74" s="32" t="s">
        <v>66</v>
      </c>
      <c r="D74" s="40" t="s">
        <v>129</v>
      </c>
      <c r="E74" s="70">
        <v>15</v>
      </c>
      <c r="F74" s="35">
        <v>3097.5</v>
      </c>
      <c r="G74" s="70">
        <f t="shared" si="0"/>
        <v>14</v>
      </c>
      <c r="H74" s="35">
        <f t="shared" si="1"/>
        <v>2272.5</v>
      </c>
      <c r="I74" s="70">
        <v>1</v>
      </c>
      <c r="J74" s="35">
        <v>825</v>
      </c>
    </row>
    <row r="75" spans="2:10" x14ac:dyDescent="0.45">
      <c r="B75" s="31">
        <v>16</v>
      </c>
      <c r="C75" s="32" t="s">
        <v>66</v>
      </c>
      <c r="D75" s="40" t="s">
        <v>130</v>
      </c>
      <c r="E75" s="70">
        <v>21</v>
      </c>
      <c r="F75" s="35">
        <v>2585.1</v>
      </c>
      <c r="G75" s="70">
        <f t="shared" si="0"/>
        <v>15</v>
      </c>
      <c r="H75" s="35">
        <f t="shared" si="1"/>
        <v>1770.6499999999999</v>
      </c>
      <c r="I75" s="70">
        <v>6</v>
      </c>
      <c r="J75" s="35">
        <v>814.45</v>
      </c>
    </row>
    <row r="76" spans="2:10" x14ac:dyDescent="0.45">
      <c r="B76" s="31">
        <v>17</v>
      </c>
      <c r="C76" s="32" t="s">
        <v>66</v>
      </c>
      <c r="D76" s="40" t="s">
        <v>131</v>
      </c>
      <c r="E76" s="70">
        <v>26</v>
      </c>
      <c r="F76" s="35">
        <v>3278.6</v>
      </c>
      <c r="G76" s="70">
        <f t="shared" si="0"/>
        <v>22</v>
      </c>
      <c r="H76" s="35">
        <f t="shared" si="1"/>
        <v>2512.6</v>
      </c>
      <c r="I76" s="70">
        <v>4</v>
      </c>
      <c r="J76" s="35">
        <v>766</v>
      </c>
    </row>
    <row r="77" spans="2:10" x14ac:dyDescent="0.45">
      <c r="B77" s="31">
        <v>18</v>
      </c>
      <c r="C77" s="32" t="s">
        <v>66</v>
      </c>
      <c r="D77" s="40" t="s">
        <v>132</v>
      </c>
      <c r="E77" s="70">
        <v>28</v>
      </c>
      <c r="F77" s="35">
        <v>4219.5999999999995</v>
      </c>
      <c r="G77" s="70">
        <f t="shared" si="0"/>
        <v>28</v>
      </c>
      <c r="H77" s="35">
        <f t="shared" si="1"/>
        <v>4219.5999999999995</v>
      </c>
      <c r="I77" s="70">
        <v>0</v>
      </c>
      <c r="J77" s="35">
        <v>0</v>
      </c>
    </row>
    <row r="78" spans="2:10" x14ac:dyDescent="0.45">
      <c r="B78" s="31">
        <v>19</v>
      </c>
      <c r="C78" s="32" t="s">
        <v>66</v>
      </c>
      <c r="D78" s="40" t="s">
        <v>133</v>
      </c>
      <c r="E78" s="70">
        <v>8</v>
      </c>
      <c r="F78" s="35">
        <v>1690.4</v>
      </c>
      <c r="G78" s="70">
        <f t="shared" si="0"/>
        <v>8</v>
      </c>
      <c r="H78" s="35">
        <f t="shared" si="1"/>
        <v>1690.4</v>
      </c>
      <c r="I78" s="70">
        <v>0</v>
      </c>
      <c r="J78" s="35">
        <v>0</v>
      </c>
    </row>
    <row r="79" spans="2:10" x14ac:dyDescent="0.45">
      <c r="B79" s="31">
        <v>20</v>
      </c>
      <c r="C79" s="32" t="s">
        <v>66</v>
      </c>
      <c r="D79" s="40" t="s">
        <v>134</v>
      </c>
      <c r="E79" s="70">
        <v>18</v>
      </c>
      <c r="F79" s="35">
        <v>1355.3999999999999</v>
      </c>
      <c r="G79" s="70">
        <f t="shared" si="0"/>
        <v>18</v>
      </c>
      <c r="H79" s="35">
        <f t="shared" si="1"/>
        <v>1355.3999999999999</v>
      </c>
      <c r="I79" s="70">
        <v>0</v>
      </c>
      <c r="J79" s="35">
        <v>0</v>
      </c>
    </row>
    <row r="80" spans="2:10" x14ac:dyDescent="0.45">
      <c r="B80" s="31">
        <v>21</v>
      </c>
      <c r="C80" s="32" t="s">
        <v>66</v>
      </c>
      <c r="D80" s="40" t="s">
        <v>135</v>
      </c>
      <c r="E80" s="70">
        <v>52</v>
      </c>
      <c r="F80" s="35">
        <v>7243.6</v>
      </c>
      <c r="G80" s="70">
        <f t="shared" si="0"/>
        <v>52</v>
      </c>
      <c r="H80" s="35">
        <f t="shared" si="1"/>
        <v>7243.6</v>
      </c>
      <c r="I80" s="70">
        <v>0</v>
      </c>
      <c r="J80" s="35">
        <v>0</v>
      </c>
    </row>
    <row r="81" spans="2:10" x14ac:dyDescent="0.45">
      <c r="B81" s="31">
        <v>22</v>
      </c>
      <c r="C81" s="32" t="s">
        <v>66</v>
      </c>
      <c r="D81" s="40" t="s">
        <v>136</v>
      </c>
      <c r="E81" s="70">
        <v>46</v>
      </c>
      <c r="F81" s="35">
        <v>8238.6</v>
      </c>
      <c r="G81" s="70">
        <f t="shared" si="0"/>
        <v>46</v>
      </c>
      <c r="H81" s="35">
        <f t="shared" si="1"/>
        <v>8238.6</v>
      </c>
      <c r="I81" s="70">
        <v>0</v>
      </c>
      <c r="J81" s="35">
        <v>0</v>
      </c>
    </row>
    <row r="82" spans="2:10" x14ac:dyDescent="0.45">
      <c r="B82" s="31">
        <v>23</v>
      </c>
      <c r="C82" s="32" t="s">
        <v>66</v>
      </c>
      <c r="D82" s="40" t="s">
        <v>137</v>
      </c>
      <c r="E82" s="70">
        <v>47</v>
      </c>
      <c r="F82" s="35">
        <v>12939.1</v>
      </c>
      <c r="G82" s="70">
        <f t="shared" si="0"/>
        <v>44</v>
      </c>
      <c r="H82" s="35">
        <f t="shared" si="1"/>
        <v>12663.1</v>
      </c>
      <c r="I82" s="70">
        <v>3</v>
      </c>
      <c r="J82" s="35">
        <v>276</v>
      </c>
    </row>
    <row r="83" spans="2:10" x14ac:dyDescent="0.45">
      <c r="B83" s="31">
        <v>24</v>
      </c>
      <c r="C83" s="32" t="s">
        <v>66</v>
      </c>
      <c r="D83" s="40" t="s">
        <v>138</v>
      </c>
      <c r="E83" s="70">
        <v>49</v>
      </c>
      <c r="F83" s="35">
        <v>5855.5</v>
      </c>
      <c r="G83" s="70">
        <f t="shared" si="0"/>
        <v>36</v>
      </c>
      <c r="H83" s="35">
        <f t="shared" si="1"/>
        <v>5294.5</v>
      </c>
      <c r="I83" s="70">
        <v>13</v>
      </c>
      <c r="J83" s="35">
        <v>561</v>
      </c>
    </row>
    <row r="84" spans="2:10" x14ac:dyDescent="0.45">
      <c r="B84" s="31">
        <v>25</v>
      </c>
      <c r="C84" s="32" t="s">
        <v>66</v>
      </c>
      <c r="D84" s="40" t="s">
        <v>139</v>
      </c>
      <c r="E84" s="70">
        <v>36</v>
      </c>
      <c r="F84" s="35">
        <v>7437.5999999999995</v>
      </c>
      <c r="G84" s="70">
        <f t="shared" si="0"/>
        <v>27</v>
      </c>
      <c r="H84" s="35">
        <f t="shared" si="1"/>
        <v>6740.5999999999995</v>
      </c>
      <c r="I84" s="70">
        <v>9</v>
      </c>
      <c r="J84" s="35">
        <v>697</v>
      </c>
    </row>
    <row r="85" spans="2:10" x14ac:dyDescent="0.45">
      <c r="B85" s="31">
        <v>26</v>
      </c>
      <c r="C85" s="32" t="s">
        <v>66</v>
      </c>
      <c r="D85" s="40" t="s">
        <v>140</v>
      </c>
      <c r="E85" s="70">
        <v>30</v>
      </c>
      <c r="F85" s="35">
        <v>2526</v>
      </c>
      <c r="G85" s="70">
        <f t="shared" si="0"/>
        <v>30</v>
      </c>
      <c r="H85" s="35">
        <f t="shared" si="1"/>
        <v>2526</v>
      </c>
      <c r="I85" s="70">
        <v>0</v>
      </c>
      <c r="J85" s="35">
        <v>0</v>
      </c>
    </row>
    <row r="86" spans="2:10" x14ac:dyDescent="0.45">
      <c r="B86" s="31">
        <v>27</v>
      </c>
      <c r="C86" s="32" t="s">
        <v>66</v>
      </c>
      <c r="D86" s="40" t="s">
        <v>141</v>
      </c>
      <c r="E86" s="70">
        <v>38</v>
      </c>
      <c r="F86" s="35">
        <v>4240.8</v>
      </c>
      <c r="G86" s="70">
        <f t="shared" si="0"/>
        <v>38</v>
      </c>
      <c r="H86" s="35">
        <f t="shared" si="1"/>
        <v>4240.8</v>
      </c>
      <c r="I86" s="70">
        <v>0</v>
      </c>
      <c r="J86" s="35">
        <v>0</v>
      </c>
    </row>
    <row r="87" spans="2:10" x14ac:dyDescent="0.45">
      <c r="B87" s="31">
        <v>28</v>
      </c>
      <c r="C87" s="32" t="s">
        <v>66</v>
      </c>
      <c r="D87" s="40" t="s">
        <v>142</v>
      </c>
      <c r="E87" s="70">
        <v>45</v>
      </c>
      <c r="F87" s="35">
        <v>9882</v>
      </c>
      <c r="G87" s="70">
        <f t="shared" si="0"/>
        <v>45</v>
      </c>
      <c r="H87" s="35">
        <f t="shared" si="1"/>
        <v>9882</v>
      </c>
      <c r="I87" s="70">
        <v>0</v>
      </c>
      <c r="J87" s="35">
        <v>0</v>
      </c>
    </row>
    <row r="88" spans="2:10" x14ac:dyDescent="0.45">
      <c r="B88" s="31">
        <v>29</v>
      </c>
      <c r="C88" s="32" t="s">
        <v>66</v>
      </c>
      <c r="D88" s="40" t="s">
        <v>143</v>
      </c>
      <c r="E88" s="70">
        <v>38</v>
      </c>
      <c r="F88" s="35">
        <v>8071.2</v>
      </c>
      <c r="G88" s="70">
        <f t="shared" si="0"/>
        <v>38</v>
      </c>
      <c r="H88" s="35">
        <f t="shared" si="1"/>
        <v>8071.2</v>
      </c>
      <c r="I88" s="70">
        <v>0</v>
      </c>
      <c r="J88" s="35">
        <v>0</v>
      </c>
    </row>
    <row r="89" spans="2:10" x14ac:dyDescent="0.45">
      <c r="B89" s="31">
        <v>30</v>
      </c>
      <c r="C89" s="32" t="s">
        <v>66</v>
      </c>
      <c r="D89" s="40" t="s">
        <v>144</v>
      </c>
      <c r="E89" s="70">
        <v>29</v>
      </c>
      <c r="F89" s="35">
        <v>1887.8999999999999</v>
      </c>
      <c r="G89" s="70">
        <f t="shared" si="0"/>
        <v>29</v>
      </c>
      <c r="H89" s="35">
        <f t="shared" si="1"/>
        <v>1887.8999999999999</v>
      </c>
      <c r="I89" s="70">
        <v>0</v>
      </c>
      <c r="J89" s="35">
        <v>0</v>
      </c>
    </row>
    <row r="90" spans="2:10" x14ac:dyDescent="0.45">
      <c r="B90" s="31">
        <v>31</v>
      </c>
      <c r="C90" s="32" t="s">
        <v>66</v>
      </c>
      <c r="D90" s="40" t="s">
        <v>145</v>
      </c>
      <c r="E90" s="70">
        <v>48</v>
      </c>
      <c r="F90" s="35">
        <v>6672</v>
      </c>
      <c r="G90" s="70">
        <f t="shared" si="0"/>
        <v>48</v>
      </c>
      <c r="H90" s="35">
        <f t="shared" si="1"/>
        <v>6672</v>
      </c>
      <c r="I90" s="70">
        <v>0</v>
      </c>
      <c r="J90" s="35">
        <v>0</v>
      </c>
    </row>
    <row r="91" spans="2:10" x14ac:dyDescent="0.45">
      <c r="B91" s="31">
        <v>32</v>
      </c>
      <c r="C91" s="32" t="s">
        <v>66</v>
      </c>
      <c r="D91" s="40" t="s">
        <v>146</v>
      </c>
      <c r="E91" s="70">
        <v>46</v>
      </c>
      <c r="F91" s="35">
        <v>5874.2</v>
      </c>
      <c r="G91" s="70">
        <f t="shared" si="0"/>
        <v>46</v>
      </c>
      <c r="H91" s="35">
        <f t="shared" si="1"/>
        <v>5874.2</v>
      </c>
      <c r="I91" s="70">
        <v>0</v>
      </c>
      <c r="J91" s="35">
        <v>0</v>
      </c>
    </row>
    <row r="92" spans="2:10" x14ac:dyDescent="0.45">
      <c r="B92" s="31">
        <v>33</v>
      </c>
      <c r="C92" s="32" t="s">
        <v>66</v>
      </c>
      <c r="D92" s="40" t="s">
        <v>147</v>
      </c>
      <c r="E92" s="70">
        <v>38</v>
      </c>
      <c r="F92" s="35">
        <v>3169.2000000000003</v>
      </c>
      <c r="G92" s="70">
        <f t="shared" si="0"/>
        <v>38</v>
      </c>
      <c r="H92" s="35">
        <f t="shared" si="1"/>
        <v>3169.2000000000003</v>
      </c>
      <c r="I92" s="70">
        <v>0</v>
      </c>
      <c r="J92" s="35">
        <v>0</v>
      </c>
    </row>
    <row r="93" spans="2:10" x14ac:dyDescent="0.45">
      <c r="B93" s="31">
        <v>34</v>
      </c>
      <c r="C93" s="32" t="s">
        <v>66</v>
      </c>
      <c r="D93" s="40" t="s">
        <v>148</v>
      </c>
      <c r="E93" s="70">
        <v>40</v>
      </c>
      <c r="F93" s="35">
        <v>4904</v>
      </c>
      <c r="G93" s="70">
        <f t="shared" si="0"/>
        <v>28</v>
      </c>
      <c r="H93" s="35">
        <f t="shared" si="1"/>
        <v>4328</v>
      </c>
      <c r="I93" s="70">
        <v>12</v>
      </c>
      <c r="J93" s="35">
        <v>576</v>
      </c>
    </row>
    <row r="94" spans="2:10" x14ac:dyDescent="0.45">
      <c r="B94" s="31">
        <v>35</v>
      </c>
      <c r="C94" s="32" t="s">
        <v>66</v>
      </c>
      <c r="D94" s="40" t="s">
        <v>149</v>
      </c>
      <c r="E94" s="70">
        <v>33</v>
      </c>
      <c r="F94" s="35">
        <v>4194.3</v>
      </c>
      <c r="G94" s="70">
        <f t="shared" si="0"/>
        <v>19</v>
      </c>
      <c r="H94" s="35">
        <f t="shared" si="1"/>
        <v>3237.3</v>
      </c>
      <c r="I94" s="70">
        <v>14</v>
      </c>
      <c r="J94" s="35">
        <v>957</v>
      </c>
    </row>
    <row r="95" spans="2:10" x14ac:dyDescent="0.45">
      <c r="B95" s="31">
        <v>36</v>
      </c>
      <c r="C95" s="32" t="s">
        <v>66</v>
      </c>
      <c r="D95" s="40" t="s">
        <v>150</v>
      </c>
      <c r="E95" s="70">
        <v>44</v>
      </c>
      <c r="F95" s="35">
        <v>12161.599999999999</v>
      </c>
      <c r="G95" s="70">
        <f t="shared" si="0"/>
        <v>44</v>
      </c>
      <c r="H95" s="35">
        <f t="shared" si="1"/>
        <v>12161.599999999999</v>
      </c>
      <c r="I95" s="70">
        <v>0</v>
      </c>
      <c r="J95" s="35">
        <v>0</v>
      </c>
    </row>
    <row r="96" spans="2:10" x14ac:dyDescent="0.45">
      <c r="B96" s="31">
        <v>37</v>
      </c>
      <c r="C96" s="32" t="s">
        <v>66</v>
      </c>
      <c r="D96" s="40" t="s">
        <v>151</v>
      </c>
      <c r="E96" s="70">
        <v>41</v>
      </c>
      <c r="F96" s="35">
        <v>4190.2</v>
      </c>
      <c r="G96" s="70">
        <f t="shared" si="0"/>
        <v>41</v>
      </c>
      <c r="H96" s="35">
        <f t="shared" si="1"/>
        <v>4190.2</v>
      </c>
      <c r="I96" s="70">
        <v>0</v>
      </c>
      <c r="J96" s="35">
        <v>0</v>
      </c>
    </row>
    <row r="97" spans="2:10" x14ac:dyDescent="0.45">
      <c r="B97" s="31">
        <v>38</v>
      </c>
      <c r="C97" s="32" t="s">
        <v>66</v>
      </c>
      <c r="D97" s="40" t="s">
        <v>152</v>
      </c>
      <c r="E97" s="70">
        <v>39</v>
      </c>
      <c r="F97" s="35">
        <v>10643.099999999999</v>
      </c>
      <c r="G97" s="70">
        <f t="shared" si="0"/>
        <v>39</v>
      </c>
      <c r="H97" s="35">
        <f t="shared" si="1"/>
        <v>10643.099999999999</v>
      </c>
      <c r="I97" s="70">
        <v>0</v>
      </c>
      <c r="J97" s="35">
        <v>0</v>
      </c>
    </row>
    <row r="98" spans="2:10" x14ac:dyDescent="0.45">
      <c r="B98" s="31">
        <v>39</v>
      </c>
      <c r="C98" s="32" t="s">
        <v>66</v>
      </c>
      <c r="D98" s="40" t="s">
        <v>153</v>
      </c>
      <c r="E98" s="70">
        <v>35</v>
      </c>
      <c r="F98" s="35">
        <v>7668.5</v>
      </c>
      <c r="G98" s="70">
        <f t="shared" si="0"/>
        <v>35</v>
      </c>
      <c r="H98" s="35">
        <f t="shared" si="1"/>
        <v>7668.5</v>
      </c>
      <c r="I98" s="70">
        <v>0</v>
      </c>
      <c r="J98" s="35">
        <v>0</v>
      </c>
    </row>
    <row r="99" spans="2:10" x14ac:dyDescent="0.45">
      <c r="B99" s="31">
        <v>40</v>
      </c>
      <c r="C99" s="32" t="s">
        <v>66</v>
      </c>
      <c r="D99" s="40" t="s">
        <v>154</v>
      </c>
      <c r="E99" s="70">
        <v>39</v>
      </c>
      <c r="F99" s="35">
        <v>9500.4</v>
      </c>
      <c r="G99" s="70">
        <f t="shared" si="0"/>
        <v>39</v>
      </c>
      <c r="H99" s="35">
        <f t="shared" si="1"/>
        <v>9500.4</v>
      </c>
      <c r="I99" s="70">
        <v>0</v>
      </c>
      <c r="J99" s="35">
        <v>0</v>
      </c>
    </row>
    <row r="100" spans="2:10" x14ac:dyDescent="0.45">
      <c r="B100" s="31">
        <v>41</v>
      </c>
      <c r="C100" s="32" t="s">
        <v>66</v>
      </c>
      <c r="D100" s="40" t="s">
        <v>155</v>
      </c>
      <c r="E100" s="70">
        <v>36</v>
      </c>
      <c r="F100" s="35">
        <v>5727.5999999999995</v>
      </c>
      <c r="G100" s="70">
        <f t="shared" si="0"/>
        <v>24</v>
      </c>
      <c r="H100" s="35">
        <f t="shared" si="1"/>
        <v>4894.5999999999995</v>
      </c>
      <c r="I100" s="70">
        <v>12</v>
      </c>
      <c r="J100" s="35">
        <v>833</v>
      </c>
    </row>
    <row r="101" spans="2:10" x14ac:dyDescent="0.45">
      <c r="B101" s="31">
        <v>42</v>
      </c>
      <c r="C101" s="32" t="s">
        <v>66</v>
      </c>
      <c r="D101" s="40" t="s">
        <v>156</v>
      </c>
      <c r="E101" s="70">
        <v>36</v>
      </c>
      <c r="F101" s="35">
        <v>6865.2</v>
      </c>
      <c r="G101" s="70">
        <f t="shared" si="0"/>
        <v>30</v>
      </c>
      <c r="H101" s="35">
        <f t="shared" si="1"/>
        <v>6363.2</v>
      </c>
      <c r="I101" s="70">
        <v>6</v>
      </c>
      <c r="J101" s="35">
        <v>502</v>
      </c>
    </row>
    <row r="102" spans="2:10" x14ac:dyDescent="0.45">
      <c r="B102" s="31">
        <v>43</v>
      </c>
      <c r="C102" s="32" t="s">
        <v>66</v>
      </c>
      <c r="D102" s="40" t="s">
        <v>157</v>
      </c>
      <c r="E102" s="70">
        <v>38</v>
      </c>
      <c r="F102" s="35">
        <v>2663.7999999999997</v>
      </c>
      <c r="G102" s="70">
        <f t="shared" si="0"/>
        <v>38</v>
      </c>
      <c r="H102" s="35">
        <f t="shared" si="1"/>
        <v>2663.7999999999997</v>
      </c>
      <c r="I102" s="70">
        <v>0</v>
      </c>
      <c r="J102" s="35">
        <v>0</v>
      </c>
    </row>
    <row r="103" spans="2:10" x14ac:dyDescent="0.45">
      <c r="B103" s="31">
        <v>44</v>
      </c>
      <c r="C103" s="32" t="s">
        <v>66</v>
      </c>
      <c r="D103" s="40" t="s">
        <v>158</v>
      </c>
      <c r="E103" s="70">
        <v>33</v>
      </c>
      <c r="F103" s="35">
        <v>6042.3</v>
      </c>
      <c r="G103" s="70">
        <f t="shared" si="0"/>
        <v>33</v>
      </c>
      <c r="H103" s="35">
        <f t="shared" si="1"/>
        <v>6042.3</v>
      </c>
      <c r="I103" s="70">
        <v>0</v>
      </c>
      <c r="J103" s="35">
        <v>0</v>
      </c>
    </row>
    <row r="104" spans="2:10" x14ac:dyDescent="0.45">
      <c r="B104" s="31">
        <v>45</v>
      </c>
      <c r="C104" s="32" t="s">
        <v>66</v>
      </c>
      <c r="D104" s="40" t="s">
        <v>159</v>
      </c>
      <c r="E104" s="70">
        <v>8</v>
      </c>
      <c r="F104" s="35">
        <v>1072</v>
      </c>
      <c r="G104" s="70">
        <f t="shared" si="0"/>
        <v>8</v>
      </c>
      <c r="H104" s="35">
        <f t="shared" si="1"/>
        <v>1072</v>
      </c>
      <c r="I104" s="70">
        <v>0</v>
      </c>
      <c r="J104" s="35">
        <v>0</v>
      </c>
    </row>
    <row r="105" spans="2:10" x14ac:dyDescent="0.45">
      <c r="B105" s="31">
        <v>46</v>
      </c>
      <c r="C105" s="32" t="s">
        <v>66</v>
      </c>
      <c r="D105" s="40" t="s">
        <v>160</v>
      </c>
      <c r="E105" s="70">
        <v>10</v>
      </c>
      <c r="F105" s="35">
        <v>2704</v>
      </c>
      <c r="G105" s="70">
        <f t="shared" si="0"/>
        <v>10</v>
      </c>
      <c r="H105" s="35">
        <f t="shared" si="1"/>
        <v>2704</v>
      </c>
      <c r="I105" s="70">
        <v>0</v>
      </c>
      <c r="J105" s="35">
        <v>0</v>
      </c>
    </row>
    <row r="106" spans="2:10" x14ac:dyDescent="0.45">
      <c r="B106" s="31">
        <v>47</v>
      </c>
      <c r="C106" s="32" t="s">
        <v>66</v>
      </c>
      <c r="D106" s="40" t="s">
        <v>161</v>
      </c>
      <c r="E106" s="70">
        <v>4</v>
      </c>
      <c r="F106" s="35">
        <v>388.8</v>
      </c>
      <c r="G106" s="70">
        <f t="shared" si="0"/>
        <v>4</v>
      </c>
      <c r="H106" s="35">
        <f t="shared" si="1"/>
        <v>388.8</v>
      </c>
      <c r="I106" s="70">
        <v>0</v>
      </c>
      <c r="J106" s="35">
        <v>0</v>
      </c>
    </row>
    <row r="107" spans="2:10" x14ac:dyDescent="0.45">
      <c r="B107" s="96" t="s">
        <v>83</v>
      </c>
      <c r="C107" s="97"/>
      <c r="D107" s="98"/>
      <c r="E107" s="35">
        <f>SUM(E60:E106)</f>
        <v>1334</v>
      </c>
      <c r="F107" s="35">
        <f t="shared" ref="F107:J107" si="2">SUM(F60:F106)</f>
        <v>223536.60000000003</v>
      </c>
      <c r="G107" s="35">
        <f t="shared" si="2"/>
        <v>1188</v>
      </c>
      <c r="H107" s="35">
        <f t="shared" si="2"/>
        <v>208360.15</v>
      </c>
      <c r="I107" s="35">
        <f t="shared" si="2"/>
        <v>146</v>
      </c>
      <c r="J107" s="35">
        <f t="shared" si="2"/>
        <v>15176.45</v>
      </c>
    </row>
    <row r="108" spans="2:10" x14ac:dyDescent="0.45">
      <c r="B108" s="41"/>
      <c r="C108" s="45"/>
      <c r="D108" s="46"/>
      <c r="E108" s="42"/>
    </row>
  </sheetData>
  <mergeCells count="32">
    <mergeCell ref="J58:J59"/>
    <mergeCell ref="F27:I27"/>
    <mergeCell ref="F6:G6"/>
    <mergeCell ref="H6:I6"/>
    <mergeCell ref="J6:K6"/>
    <mergeCell ref="I58:I59"/>
    <mergeCell ref="L6:M6"/>
    <mergeCell ref="B6:B7"/>
    <mergeCell ref="C6:C7"/>
    <mergeCell ref="D6:D7"/>
    <mergeCell ref="E6:E7"/>
    <mergeCell ref="B36:D36"/>
    <mergeCell ref="B23:D23"/>
    <mergeCell ref="B26:B27"/>
    <mergeCell ref="C26:C27"/>
    <mergeCell ref="D26:D27"/>
    <mergeCell ref="E26:E27"/>
    <mergeCell ref="B107:D107"/>
    <mergeCell ref="F58:F59"/>
    <mergeCell ref="G40:J40"/>
    <mergeCell ref="F39:F40"/>
    <mergeCell ref="B58:B59"/>
    <mergeCell ref="C58:C59"/>
    <mergeCell ref="D58:D59"/>
    <mergeCell ref="E58:E59"/>
    <mergeCell ref="B39:B40"/>
    <mergeCell ref="C39:C40"/>
    <mergeCell ref="D39:D40"/>
    <mergeCell ref="E39:E40"/>
    <mergeCell ref="B55:D55"/>
    <mergeCell ref="G58:G59"/>
    <mergeCell ref="H58:H59"/>
  </mergeCells>
  <hyperlinks>
    <hyperlink ref="K2" location="Índice!A1" display="Volver al Índice" xr:uid="{A7240CEA-3781-4699-989D-973D2417D782}"/>
  </hyperlink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3369A-E87B-4DE5-8D2D-EADE393BD3A7}">
  <dimension ref="B1:O183"/>
  <sheetViews>
    <sheetView showGridLines="0" zoomScaleNormal="100" workbookViewId="0">
      <pane ySplit="3" topLeftCell="A4" activePane="bottomLeft" state="frozen"/>
      <selection pane="bottomLeft"/>
    </sheetView>
  </sheetViews>
  <sheetFormatPr baseColWidth="10" defaultColWidth="11.44140625" defaultRowHeight="17.399999999999999" x14ac:dyDescent="0.45"/>
  <cols>
    <col min="1" max="1" width="3.77734375" style="6" customWidth="1"/>
    <col min="2" max="2" width="10.109375" style="6" customWidth="1"/>
    <col min="3" max="3" width="11.44140625" style="6" customWidth="1"/>
    <col min="4" max="7" width="12.44140625" style="6" customWidth="1"/>
    <col min="8" max="8" width="10" style="6" customWidth="1"/>
    <col min="9" max="10" width="16.44140625" style="6" customWidth="1"/>
    <col min="11" max="12" width="14.44140625" style="6" customWidth="1"/>
    <col min="13" max="13" width="12.44140625" style="6" customWidth="1"/>
    <col min="14" max="14" width="14.109375" style="6" customWidth="1"/>
    <col min="15" max="15" width="16.6640625" style="6" customWidth="1"/>
    <col min="16" max="16384" width="11.44140625" style="6"/>
  </cols>
  <sheetData>
    <row r="1" spans="2:15" x14ac:dyDescent="0.45">
      <c r="E1" s="7" t="str">
        <f>Índice!$F$2</f>
        <v>Autoridad del Patrimonio Cultural del Estado de Campeche</v>
      </c>
    </row>
    <row r="2" spans="2:15" x14ac:dyDescent="0.45">
      <c r="E2" s="8" t="str">
        <f>Índice!$F$3</f>
        <v>Rehabilitación del Centro Histórico y Barrios Tradicionales de San Francisco Campeche, Municipio de Campeche</v>
      </c>
      <c r="N2" s="9" t="s">
        <v>1</v>
      </c>
    </row>
    <row r="3" spans="2:15" x14ac:dyDescent="0.45">
      <c r="E3" s="10" t="s">
        <v>2</v>
      </c>
    </row>
    <row r="5" spans="2:15" s="17" customFormat="1" x14ac:dyDescent="0.3">
      <c r="B5" s="16" t="s">
        <v>681</v>
      </c>
      <c r="I5" s="16"/>
      <c r="N5" s="16"/>
    </row>
    <row r="6" spans="2:15" s="17" customFormat="1" ht="4.95" customHeight="1" x14ac:dyDescent="0.3"/>
    <row r="7" spans="2:15" s="17" customFormat="1" ht="31.8" customHeight="1" x14ac:dyDescent="0.3">
      <c r="B7" s="47" t="s">
        <v>6</v>
      </c>
      <c r="C7" s="47" t="s">
        <v>7</v>
      </c>
      <c r="D7" s="12" t="str">
        <f>Proyecciones!D23</f>
        <v>Llegada de turistas</v>
      </c>
      <c r="E7" s="12" t="str">
        <f>Proyecciones!E23</f>
        <v>Población</v>
      </c>
      <c r="F7" s="16"/>
      <c r="G7" s="16"/>
      <c r="H7" s="22"/>
      <c r="I7" s="16"/>
      <c r="J7" s="16"/>
      <c r="K7" s="16"/>
      <c r="L7" s="16"/>
      <c r="M7" s="16"/>
      <c r="N7" s="16"/>
      <c r="O7" s="16"/>
    </row>
    <row r="8" spans="2:15" s="17" customFormat="1" x14ac:dyDescent="0.3">
      <c r="B8" s="13">
        <v>0</v>
      </c>
      <c r="C8" s="13">
        <v>2022</v>
      </c>
      <c r="D8" s="21">
        <f>Proyecciones!D24</f>
        <v>340110</v>
      </c>
      <c r="E8" s="21">
        <f>Proyecciones!E24</f>
        <v>299445</v>
      </c>
      <c r="F8" s="16"/>
      <c r="G8" s="16"/>
      <c r="H8" s="22"/>
      <c r="I8" s="16"/>
      <c r="J8" s="16"/>
      <c r="K8" s="16"/>
      <c r="L8" s="16"/>
      <c r="M8" s="16"/>
      <c r="N8" s="16"/>
      <c r="O8" s="16"/>
    </row>
    <row r="9" spans="2:15" s="17" customFormat="1" x14ac:dyDescent="0.3">
      <c r="B9" s="13">
        <v>1</v>
      </c>
      <c r="C9" s="13">
        <v>2023</v>
      </c>
      <c r="D9" s="21">
        <f>Proyecciones!D25</f>
        <v>350470</v>
      </c>
      <c r="E9" s="21">
        <f>Proyecciones!E25</f>
        <v>300889</v>
      </c>
      <c r="F9" s="16"/>
      <c r="G9" s="16"/>
      <c r="H9" s="22"/>
      <c r="I9" s="16"/>
      <c r="J9" s="16"/>
      <c r="K9" s="16"/>
      <c r="L9" s="16"/>
      <c r="M9" s="16"/>
      <c r="N9" s="16"/>
      <c r="O9" s="16"/>
    </row>
    <row r="10" spans="2:15" s="17" customFormat="1" x14ac:dyDescent="0.3">
      <c r="B10" s="13">
        <v>2</v>
      </c>
      <c r="C10" s="13">
        <v>2024</v>
      </c>
      <c r="D10" s="21">
        <f>Proyecciones!D26</f>
        <v>361145</v>
      </c>
      <c r="E10" s="21">
        <f>Proyecciones!E26</f>
        <v>302186</v>
      </c>
      <c r="F10" s="16"/>
      <c r="G10" s="16"/>
      <c r="H10" s="22"/>
      <c r="I10" s="16"/>
      <c r="J10" s="16"/>
      <c r="K10" s="16"/>
      <c r="L10" s="16"/>
      <c r="M10" s="16"/>
      <c r="N10" s="16"/>
      <c r="O10" s="16"/>
    </row>
    <row r="11" spans="2:15" s="17" customFormat="1" x14ac:dyDescent="0.3">
      <c r="B11" s="13">
        <v>3</v>
      </c>
      <c r="C11" s="13">
        <v>2025</v>
      </c>
      <c r="D11" s="21">
        <f>Proyecciones!D27</f>
        <v>372145</v>
      </c>
      <c r="E11" s="21">
        <f>Proyecciones!E27</f>
        <v>303331</v>
      </c>
      <c r="F11" s="16"/>
      <c r="G11" s="16"/>
      <c r="H11" s="22"/>
      <c r="I11" s="16"/>
      <c r="J11" s="16"/>
      <c r="K11" s="16"/>
      <c r="L11" s="16"/>
      <c r="M11" s="16"/>
      <c r="N11" s="16"/>
      <c r="O11" s="16"/>
    </row>
    <row r="12" spans="2:15" s="17" customFormat="1" x14ac:dyDescent="0.3">
      <c r="B12" s="13">
        <v>4</v>
      </c>
      <c r="C12" s="13">
        <v>2026</v>
      </c>
      <c r="D12" s="21">
        <f>Proyecciones!D28</f>
        <v>383480</v>
      </c>
      <c r="E12" s="21">
        <f>Proyecciones!E28</f>
        <v>304338</v>
      </c>
      <c r="F12" s="16"/>
      <c r="G12" s="16"/>
      <c r="H12" s="22"/>
      <c r="I12" s="16"/>
      <c r="J12" s="16"/>
      <c r="K12" s="16"/>
      <c r="L12" s="16"/>
      <c r="M12" s="16"/>
      <c r="N12" s="16"/>
      <c r="O12" s="16"/>
    </row>
    <row r="13" spans="2:15" s="17" customFormat="1" x14ac:dyDescent="0.3">
      <c r="B13" s="13">
        <v>5</v>
      </c>
      <c r="C13" s="13">
        <v>2027</v>
      </c>
      <c r="D13" s="21">
        <f>Proyecciones!D29</f>
        <v>395161</v>
      </c>
      <c r="E13" s="21">
        <f>Proyecciones!E29</f>
        <v>305212</v>
      </c>
      <c r="F13" s="16"/>
      <c r="G13" s="16"/>
      <c r="H13" s="22"/>
      <c r="I13" s="16"/>
      <c r="J13" s="16"/>
      <c r="K13" s="16"/>
      <c r="L13" s="16"/>
      <c r="M13" s="16"/>
      <c r="N13" s="16"/>
      <c r="O13" s="16"/>
    </row>
    <row r="14" spans="2:15" s="17" customFormat="1" x14ac:dyDescent="0.3">
      <c r="B14" s="13">
        <v>6</v>
      </c>
      <c r="C14" s="13">
        <v>2028</v>
      </c>
      <c r="D14" s="21">
        <f>Proyecciones!D30</f>
        <v>407197</v>
      </c>
      <c r="E14" s="21">
        <f>Proyecciones!E30</f>
        <v>305958</v>
      </c>
      <c r="F14" s="16"/>
      <c r="G14" s="16"/>
      <c r="H14" s="22"/>
      <c r="I14" s="16"/>
      <c r="J14" s="16"/>
      <c r="K14" s="16"/>
      <c r="L14" s="16"/>
      <c r="M14" s="16"/>
      <c r="N14" s="16"/>
      <c r="O14" s="16"/>
    </row>
    <row r="15" spans="2:15" s="17" customFormat="1" x14ac:dyDescent="0.3">
      <c r="B15" s="13">
        <v>7</v>
      </c>
      <c r="C15" s="13">
        <v>2029</v>
      </c>
      <c r="D15" s="21">
        <f>Proyecciones!D31</f>
        <v>419600</v>
      </c>
      <c r="E15" s="21">
        <f>Proyecciones!E31</f>
        <v>306604</v>
      </c>
      <c r="F15" s="16"/>
      <c r="G15" s="16"/>
      <c r="H15" s="22"/>
      <c r="I15" s="16"/>
      <c r="J15" s="16"/>
      <c r="K15" s="16"/>
      <c r="L15" s="16"/>
      <c r="M15" s="16"/>
      <c r="N15" s="16"/>
      <c r="O15" s="16"/>
    </row>
    <row r="16" spans="2:15" s="17" customFormat="1" x14ac:dyDescent="0.3">
      <c r="B16" s="13">
        <v>8</v>
      </c>
      <c r="C16" s="13">
        <v>2030</v>
      </c>
      <c r="D16" s="21">
        <f>Proyecciones!D32</f>
        <v>432381</v>
      </c>
      <c r="E16" s="21">
        <f>Proyecciones!E32</f>
        <v>307160</v>
      </c>
      <c r="F16" s="16"/>
      <c r="G16" s="16"/>
      <c r="H16" s="22"/>
      <c r="I16" s="16"/>
      <c r="J16" s="16"/>
      <c r="K16" s="16"/>
      <c r="L16" s="16"/>
      <c r="M16" s="16"/>
      <c r="N16" s="16"/>
      <c r="O16" s="16"/>
    </row>
    <row r="17" spans="2:15" s="17" customFormat="1" x14ac:dyDescent="0.3">
      <c r="B17" s="13">
        <v>9</v>
      </c>
      <c r="C17" s="13">
        <v>2031</v>
      </c>
      <c r="D17" s="21">
        <f>Proyecciones!D33</f>
        <v>445551</v>
      </c>
      <c r="E17" s="21">
        <f>Proyecciones!E33</f>
        <v>307617</v>
      </c>
      <c r="F17" s="16"/>
      <c r="G17" s="16"/>
      <c r="H17" s="22"/>
      <c r="I17" s="16"/>
      <c r="J17" s="16"/>
      <c r="K17" s="16"/>
      <c r="L17" s="16"/>
      <c r="M17" s="16"/>
      <c r="N17" s="16"/>
      <c r="O17" s="16"/>
    </row>
    <row r="18" spans="2:15" s="17" customFormat="1" x14ac:dyDescent="0.3">
      <c r="B18" s="13">
        <v>10</v>
      </c>
      <c r="C18" s="13">
        <v>2032</v>
      </c>
      <c r="D18" s="21">
        <f>Proyecciones!D34</f>
        <v>459122</v>
      </c>
      <c r="E18" s="21">
        <f>Proyecciones!E34</f>
        <v>308007</v>
      </c>
      <c r="F18" s="16"/>
      <c r="G18" s="16"/>
      <c r="H18" s="22"/>
      <c r="I18" s="16"/>
      <c r="J18" s="16"/>
      <c r="K18" s="16"/>
      <c r="L18" s="16"/>
      <c r="M18" s="16"/>
      <c r="N18" s="16"/>
      <c r="O18" s="16"/>
    </row>
    <row r="19" spans="2:15" s="17" customFormat="1" x14ac:dyDescent="0.3">
      <c r="B19" s="13">
        <v>11</v>
      </c>
      <c r="C19" s="13">
        <v>2033</v>
      </c>
      <c r="D19" s="21">
        <f>Proyecciones!D35</f>
        <v>473107</v>
      </c>
      <c r="E19" s="21">
        <f>Proyecciones!E35</f>
        <v>308291</v>
      </c>
      <c r="F19" s="16"/>
      <c r="G19" s="16"/>
      <c r="H19" s="22"/>
      <c r="I19" s="16"/>
      <c r="J19" s="16"/>
      <c r="K19" s="16"/>
      <c r="L19" s="16"/>
      <c r="M19" s="16"/>
      <c r="N19" s="16"/>
      <c r="O19" s="16"/>
    </row>
    <row r="20" spans="2:15" s="17" customFormat="1" x14ac:dyDescent="0.3">
      <c r="B20" s="13">
        <v>12</v>
      </c>
      <c r="C20" s="13">
        <v>2034</v>
      </c>
      <c r="D20" s="21">
        <f>Proyecciones!D36</f>
        <v>487518</v>
      </c>
      <c r="E20" s="21">
        <f>Proyecciones!E36</f>
        <v>308536</v>
      </c>
      <c r="F20" s="16"/>
      <c r="G20" s="16"/>
      <c r="H20" s="22"/>
      <c r="I20" s="16"/>
      <c r="J20" s="16"/>
      <c r="K20" s="16"/>
      <c r="L20" s="16"/>
      <c r="M20" s="16"/>
      <c r="N20" s="16"/>
      <c r="O20" s="16"/>
    </row>
    <row r="21" spans="2:15" s="17" customFormat="1" x14ac:dyDescent="0.3">
      <c r="B21" s="13">
        <v>13</v>
      </c>
      <c r="C21" s="13">
        <v>2035</v>
      </c>
      <c r="D21" s="21">
        <f>Proyecciones!D37</f>
        <v>502368</v>
      </c>
      <c r="E21" s="21">
        <f>Proyecciones!E37</f>
        <v>308697</v>
      </c>
      <c r="F21" s="16"/>
      <c r="G21" s="16"/>
      <c r="H21" s="22"/>
      <c r="I21" s="16"/>
      <c r="J21" s="16"/>
      <c r="K21" s="16"/>
      <c r="L21" s="16"/>
      <c r="M21" s="16"/>
      <c r="N21" s="16"/>
      <c r="O21" s="16"/>
    </row>
    <row r="22" spans="2:15" s="17" customFormat="1" x14ac:dyDescent="0.3">
      <c r="B22" s="13">
        <v>14</v>
      </c>
      <c r="C22" s="13">
        <v>2036</v>
      </c>
      <c r="D22" s="21">
        <f>Proyecciones!D38</f>
        <v>517670</v>
      </c>
      <c r="E22" s="21">
        <f>Proyecciones!E38</f>
        <v>308808</v>
      </c>
      <c r="F22" s="16"/>
      <c r="G22" s="16"/>
      <c r="H22" s="22"/>
      <c r="I22" s="16"/>
      <c r="J22" s="16"/>
      <c r="K22" s="16"/>
      <c r="L22" s="16"/>
      <c r="M22" s="16"/>
      <c r="N22" s="16"/>
      <c r="O22" s="16"/>
    </row>
    <row r="23" spans="2:15" s="17" customFormat="1" x14ac:dyDescent="0.3">
      <c r="B23" s="13">
        <v>15</v>
      </c>
      <c r="C23" s="13">
        <v>2037</v>
      </c>
      <c r="D23" s="21">
        <f>Proyecciones!D39</f>
        <v>533438</v>
      </c>
      <c r="E23" s="21">
        <f>Proyecciones!E39</f>
        <v>308845</v>
      </c>
      <c r="F23" s="16"/>
      <c r="G23" s="16"/>
      <c r="H23" s="22"/>
      <c r="I23" s="16"/>
      <c r="J23" s="16"/>
      <c r="K23" s="16"/>
      <c r="L23" s="16"/>
      <c r="M23" s="16"/>
      <c r="N23" s="16"/>
      <c r="O23" s="16"/>
    </row>
    <row r="24" spans="2:15" s="17" customFormat="1" x14ac:dyDescent="0.3">
      <c r="B24" s="13">
        <v>16</v>
      </c>
      <c r="C24" s="13">
        <v>2038</v>
      </c>
      <c r="D24" s="21">
        <f>Proyecciones!D40</f>
        <v>549686</v>
      </c>
      <c r="E24" s="21">
        <f>Proyecciones!E40</f>
        <v>308810</v>
      </c>
      <c r="F24" s="16"/>
      <c r="G24" s="16"/>
      <c r="H24" s="22"/>
      <c r="I24" s="16"/>
      <c r="J24" s="16"/>
      <c r="K24" s="16"/>
      <c r="L24" s="16"/>
      <c r="M24" s="16"/>
      <c r="N24" s="16"/>
      <c r="O24" s="16"/>
    </row>
    <row r="25" spans="2:15" s="17" customFormat="1" x14ac:dyDescent="0.3">
      <c r="B25" s="13">
        <v>17</v>
      </c>
      <c r="C25" s="13">
        <v>2039</v>
      </c>
      <c r="D25" s="21">
        <f>Proyecciones!D41</f>
        <v>566429</v>
      </c>
      <c r="E25" s="21">
        <f>Proyecciones!E41</f>
        <v>308697</v>
      </c>
      <c r="F25" s="16"/>
      <c r="G25" s="16"/>
      <c r="H25" s="22"/>
      <c r="I25" s="16"/>
      <c r="J25" s="16"/>
      <c r="K25" s="16"/>
      <c r="L25" s="16"/>
      <c r="M25" s="16"/>
      <c r="N25" s="16"/>
      <c r="O25" s="16"/>
    </row>
    <row r="26" spans="2:15" s="17" customFormat="1" x14ac:dyDescent="0.3">
      <c r="B26" s="13">
        <v>18</v>
      </c>
      <c r="C26" s="13">
        <v>2040</v>
      </c>
      <c r="D26" s="21">
        <f>Proyecciones!D42</f>
        <v>583682</v>
      </c>
      <c r="E26" s="21">
        <f>Proyecciones!E42</f>
        <v>308525</v>
      </c>
      <c r="F26" s="16"/>
      <c r="G26" s="16"/>
      <c r="H26" s="22"/>
      <c r="I26" s="16"/>
      <c r="J26" s="16"/>
      <c r="K26" s="16"/>
      <c r="L26" s="16"/>
      <c r="M26" s="16"/>
      <c r="N26" s="16"/>
      <c r="O26" s="16"/>
    </row>
    <row r="27" spans="2:15" s="17" customFormat="1" x14ac:dyDescent="0.3">
      <c r="B27" s="13">
        <v>19</v>
      </c>
      <c r="C27" s="13">
        <v>2041</v>
      </c>
      <c r="D27" s="21">
        <f>Proyecciones!D43</f>
        <v>601461</v>
      </c>
      <c r="E27" s="21">
        <f>Proyecciones!E43</f>
        <v>311083.31578947371</v>
      </c>
      <c r="F27" s="16"/>
      <c r="G27" s="16"/>
      <c r="H27" s="22"/>
      <c r="I27" s="16"/>
      <c r="J27" s="16"/>
      <c r="K27" s="16"/>
      <c r="L27" s="16"/>
      <c r="M27" s="16"/>
      <c r="N27" s="16"/>
      <c r="O27" s="16"/>
    </row>
    <row r="28" spans="2:15" s="17" customFormat="1" x14ac:dyDescent="0.3">
      <c r="B28" s="13">
        <v>20</v>
      </c>
      <c r="C28" s="13">
        <v>2042</v>
      </c>
      <c r="D28" s="21">
        <f>Proyecciones!D44</f>
        <v>619781</v>
      </c>
      <c r="E28" s="21">
        <f>Proyecciones!E44</f>
        <v>311560.30000000005</v>
      </c>
      <c r="F28" s="16"/>
      <c r="G28" s="16"/>
      <c r="H28" s="22"/>
      <c r="I28" s="16"/>
      <c r="J28" s="16"/>
      <c r="K28" s="16"/>
      <c r="L28" s="16"/>
      <c r="M28" s="16"/>
      <c r="N28" s="16"/>
      <c r="O28" s="16"/>
    </row>
    <row r="29" spans="2:15" s="17" customFormat="1" x14ac:dyDescent="0.3">
      <c r="B29" s="13">
        <v>21</v>
      </c>
      <c r="C29" s="13">
        <v>2043</v>
      </c>
      <c r="D29" s="21">
        <f>Proyecciones!D45</f>
        <v>638659</v>
      </c>
      <c r="E29" s="21">
        <f>Proyecciones!E45</f>
        <v>312037.28421052638</v>
      </c>
      <c r="F29" s="16"/>
      <c r="G29" s="16"/>
      <c r="H29" s="22"/>
      <c r="I29" s="16"/>
      <c r="J29" s="16"/>
      <c r="K29" s="16"/>
      <c r="L29" s="16"/>
      <c r="M29" s="16"/>
      <c r="N29" s="16"/>
      <c r="O29" s="16"/>
    </row>
    <row r="30" spans="2:15" s="17" customFormat="1" x14ac:dyDescent="0.3">
      <c r="B30" s="13">
        <v>22</v>
      </c>
      <c r="C30" s="13">
        <v>2044</v>
      </c>
      <c r="D30" s="21">
        <f>Proyecciones!D46</f>
        <v>658112</v>
      </c>
      <c r="E30" s="21">
        <f>Proyecciones!E46</f>
        <v>312514.26842105272</v>
      </c>
      <c r="F30" s="16"/>
      <c r="G30" s="16"/>
      <c r="H30" s="22"/>
      <c r="I30" s="16"/>
      <c r="J30" s="16"/>
      <c r="K30" s="16"/>
      <c r="L30" s="16"/>
      <c r="M30" s="16"/>
      <c r="N30" s="16"/>
      <c r="O30" s="16"/>
    </row>
    <row r="31" spans="2:15" s="17" customFormat="1" x14ac:dyDescent="0.3">
      <c r="B31" s="13">
        <v>23</v>
      </c>
      <c r="C31" s="13">
        <v>2045</v>
      </c>
      <c r="D31" s="21">
        <f>Proyecciones!D47</f>
        <v>678158</v>
      </c>
      <c r="E31" s="21">
        <f>Proyecciones!E47</f>
        <v>312991.25263157906</v>
      </c>
      <c r="F31" s="16"/>
      <c r="G31" s="16"/>
      <c r="H31" s="22"/>
      <c r="I31" s="16"/>
      <c r="J31" s="16"/>
      <c r="K31" s="16"/>
      <c r="L31" s="16"/>
      <c r="M31" s="16"/>
      <c r="N31" s="16"/>
      <c r="O31" s="16"/>
    </row>
    <row r="32" spans="2:15" s="17" customFormat="1" x14ac:dyDescent="0.3">
      <c r="B32" s="13">
        <v>24</v>
      </c>
      <c r="C32" s="13">
        <v>2046</v>
      </c>
      <c r="D32" s="21">
        <f>Proyecciones!D48</f>
        <v>698814</v>
      </c>
      <c r="E32" s="21">
        <f>Proyecciones!E48</f>
        <v>313468.23684210528</v>
      </c>
      <c r="F32" s="16"/>
      <c r="G32" s="16"/>
      <c r="H32" s="22"/>
      <c r="I32" s="16"/>
      <c r="J32" s="16"/>
      <c r="K32" s="16"/>
      <c r="L32" s="16"/>
      <c r="M32" s="16"/>
      <c r="N32" s="16"/>
      <c r="O32" s="16"/>
    </row>
    <row r="33" spans="2:15" s="17" customFormat="1" x14ac:dyDescent="0.3">
      <c r="B33" s="13">
        <v>25</v>
      </c>
      <c r="C33" s="13">
        <v>2047</v>
      </c>
      <c r="D33" s="21">
        <f>Proyecciones!D49</f>
        <v>720099</v>
      </c>
      <c r="E33" s="21">
        <f>Proyecciones!E49</f>
        <v>313945.22105263162</v>
      </c>
      <c r="F33" s="16"/>
      <c r="G33" s="16"/>
      <c r="H33" s="22"/>
      <c r="I33" s="16"/>
      <c r="J33" s="16"/>
      <c r="K33" s="16"/>
      <c r="L33" s="16"/>
      <c r="M33" s="16"/>
      <c r="N33" s="16"/>
      <c r="O33" s="16"/>
    </row>
    <row r="34" spans="2:15" s="17" customFormat="1" x14ac:dyDescent="0.3">
      <c r="B34" s="13">
        <v>26</v>
      </c>
      <c r="C34" s="13">
        <v>2048</v>
      </c>
      <c r="D34" s="21">
        <f>Proyecciones!D50</f>
        <v>742033</v>
      </c>
      <c r="E34" s="21">
        <f>Proyecciones!E50</f>
        <v>314422.20526315796</v>
      </c>
      <c r="F34" s="16"/>
      <c r="G34" s="16"/>
      <c r="H34" s="22"/>
      <c r="I34" s="16"/>
      <c r="J34" s="16"/>
      <c r="K34" s="16"/>
      <c r="L34" s="16"/>
      <c r="M34" s="16"/>
      <c r="N34" s="16"/>
      <c r="O34" s="16"/>
    </row>
    <row r="35" spans="2:15" s="17" customFormat="1" x14ac:dyDescent="0.3">
      <c r="B35" s="13">
        <v>27</v>
      </c>
      <c r="C35" s="13">
        <v>2049</v>
      </c>
      <c r="D35" s="21">
        <f>Proyecciones!D51</f>
        <v>764635</v>
      </c>
      <c r="E35" s="21">
        <f>Proyecciones!E51</f>
        <v>314899.1894736843</v>
      </c>
      <c r="F35" s="16"/>
      <c r="G35" s="16"/>
      <c r="H35" s="22"/>
      <c r="I35" s="16"/>
      <c r="J35" s="16"/>
      <c r="K35" s="16"/>
      <c r="L35" s="16"/>
      <c r="M35" s="16"/>
      <c r="N35" s="16"/>
      <c r="O35" s="16"/>
    </row>
    <row r="36" spans="2:15" s="17" customFormat="1" x14ac:dyDescent="0.3">
      <c r="B36" s="13">
        <v>28</v>
      </c>
      <c r="C36" s="13">
        <v>2050</v>
      </c>
      <c r="D36" s="21">
        <f>Proyecciones!D52</f>
        <v>787925</v>
      </c>
      <c r="E36" s="21">
        <f>Proyecciones!E52</f>
        <v>315376.17368421063</v>
      </c>
      <c r="F36" s="16"/>
      <c r="G36" s="16"/>
      <c r="H36" s="22"/>
      <c r="I36" s="16"/>
      <c r="J36" s="16"/>
      <c r="K36" s="16"/>
      <c r="L36" s="16"/>
      <c r="M36" s="16"/>
      <c r="N36" s="16"/>
      <c r="O36" s="16"/>
    </row>
    <row r="37" spans="2:15" s="17" customFormat="1" x14ac:dyDescent="0.3">
      <c r="B37" s="13">
        <v>29</v>
      </c>
      <c r="C37" s="13">
        <v>2051</v>
      </c>
      <c r="D37" s="21">
        <f>Proyecciones!D53</f>
        <v>811925</v>
      </c>
      <c r="E37" s="21">
        <f>Proyecciones!E53</f>
        <v>315853.15789473685</v>
      </c>
      <c r="F37" s="16"/>
      <c r="G37" s="16"/>
      <c r="H37" s="22"/>
      <c r="I37" s="16"/>
      <c r="J37" s="16"/>
      <c r="K37" s="16"/>
      <c r="L37" s="16"/>
      <c r="M37" s="16"/>
      <c r="N37" s="16"/>
      <c r="O37" s="16"/>
    </row>
    <row r="38" spans="2:15" s="17" customFormat="1" x14ac:dyDescent="0.3">
      <c r="B38" s="13">
        <v>30</v>
      </c>
      <c r="C38" s="13">
        <v>2052</v>
      </c>
      <c r="D38" s="21">
        <f>Proyecciones!D54</f>
        <v>836656</v>
      </c>
      <c r="E38" s="21">
        <f>Proyecciones!E54</f>
        <v>316330.14210526319</v>
      </c>
      <c r="F38" s="16"/>
      <c r="G38" s="16"/>
      <c r="H38" s="22"/>
      <c r="I38" s="16"/>
      <c r="J38" s="16"/>
      <c r="K38" s="16"/>
      <c r="L38" s="16"/>
      <c r="M38" s="16"/>
      <c r="N38" s="16"/>
      <c r="O38" s="16"/>
    </row>
    <row r="39" spans="2:15" s="17" customFormat="1" x14ac:dyDescent="0.3">
      <c r="B39" s="22"/>
      <c r="C39" s="22"/>
      <c r="D39" s="22"/>
      <c r="E39" s="22"/>
      <c r="F39" s="22"/>
      <c r="G39" s="22"/>
      <c r="H39" s="22"/>
      <c r="I39" s="16"/>
      <c r="J39" s="16"/>
      <c r="K39" s="16"/>
      <c r="L39" s="16"/>
      <c r="M39" s="16"/>
      <c r="N39" s="16"/>
      <c r="O39" s="16"/>
    </row>
    <row r="40" spans="2:15" s="17" customFormat="1" x14ac:dyDescent="0.3">
      <c r="B40" s="22"/>
      <c r="C40" s="22"/>
      <c r="D40" s="22"/>
      <c r="E40" s="22"/>
      <c r="F40" s="22"/>
      <c r="G40" s="22"/>
      <c r="H40" s="22"/>
      <c r="I40" s="16"/>
      <c r="J40" s="16"/>
      <c r="K40" s="16"/>
      <c r="L40" s="16"/>
      <c r="M40" s="16"/>
      <c r="N40" s="16"/>
      <c r="O40" s="16"/>
    </row>
    <row r="41" spans="2:15" x14ac:dyDescent="0.45">
      <c r="B41" s="23"/>
      <c r="C41" s="23"/>
      <c r="D41" s="23"/>
      <c r="E41" s="23"/>
      <c r="F41" s="23"/>
      <c r="G41" s="23"/>
      <c r="H41" s="23"/>
      <c r="I41" s="16"/>
      <c r="J41" s="16"/>
      <c r="K41" s="16"/>
      <c r="L41" s="16"/>
      <c r="M41" s="16"/>
      <c r="N41" s="16"/>
      <c r="O41" s="16"/>
    </row>
    <row r="42" spans="2:15" x14ac:dyDescent="0.45">
      <c r="B42" s="23"/>
      <c r="C42" s="23"/>
      <c r="D42" s="23"/>
      <c r="E42" s="23"/>
      <c r="F42" s="23"/>
      <c r="G42" s="23"/>
      <c r="H42" s="23"/>
      <c r="I42" s="16"/>
      <c r="J42" s="16"/>
      <c r="K42" s="16"/>
      <c r="L42" s="16"/>
      <c r="M42" s="16"/>
      <c r="N42" s="16"/>
      <c r="O42" s="16"/>
    </row>
    <row r="43" spans="2:15" x14ac:dyDescent="0.45">
      <c r="B43" s="23"/>
      <c r="C43" s="23"/>
      <c r="D43" s="23"/>
      <c r="E43" s="23"/>
      <c r="F43" s="23"/>
      <c r="G43" s="23"/>
      <c r="H43" s="23"/>
      <c r="I43" s="16"/>
      <c r="J43" s="16"/>
      <c r="K43" s="16"/>
      <c r="L43" s="16"/>
      <c r="M43" s="16"/>
      <c r="N43" s="16"/>
      <c r="O43" s="16"/>
    </row>
    <row r="44" spans="2:15" x14ac:dyDescent="0.45">
      <c r="B44" s="23"/>
      <c r="C44" s="23"/>
      <c r="D44" s="23"/>
      <c r="E44" s="23"/>
      <c r="F44" s="23"/>
      <c r="G44" s="23"/>
      <c r="H44" s="23"/>
      <c r="I44" s="16"/>
      <c r="J44" s="16"/>
      <c r="K44" s="16"/>
      <c r="L44" s="16"/>
      <c r="M44" s="16"/>
      <c r="N44" s="16"/>
      <c r="O44" s="16"/>
    </row>
    <row r="45" spans="2:15" x14ac:dyDescent="0.45">
      <c r="B45" s="23"/>
      <c r="C45" s="23"/>
      <c r="D45" s="23"/>
      <c r="E45" s="23"/>
      <c r="F45" s="23"/>
      <c r="G45" s="23"/>
      <c r="H45" s="23"/>
      <c r="I45" s="16"/>
      <c r="J45" s="16"/>
      <c r="K45" s="16"/>
      <c r="L45" s="16"/>
      <c r="M45" s="16"/>
      <c r="N45" s="16"/>
      <c r="O45" s="16"/>
    </row>
    <row r="46" spans="2:15" x14ac:dyDescent="0.45">
      <c r="B46" s="23"/>
      <c r="C46" s="23"/>
      <c r="D46" s="23"/>
      <c r="E46" s="23"/>
      <c r="F46" s="23"/>
      <c r="G46" s="23"/>
      <c r="H46" s="23"/>
      <c r="I46" s="16"/>
      <c r="J46" s="16"/>
      <c r="K46" s="16"/>
      <c r="L46" s="16"/>
      <c r="M46" s="16"/>
      <c r="N46" s="16"/>
      <c r="O46" s="16"/>
    </row>
    <row r="47" spans="2:15" x14ac:dyDescent="0.45">
      <c r="B47" s="23"/>
      <c r="C47" s="23"/>
      <c r="D47" s="23"/>
      <c r="E47" s="23"/>
      <c r="F47" s="23"/>
      <c r="G47" s="23"/>
      <c r="H47" s="23"/>
      <c r="I47" s="16"/>
      <c r="J47" s="16"/>
      <c r="K47" s="16"/>
      <c r="L47" s="16"/>
      <c r="M47" s="16"/>
      <c r="N47" s="16"/>
      <c r="O47" s="16"/>
    </row>
    <row r="48" spans="2:15" x14ac:dyDescent="0.45">
      <c r="B48" s="23"/>
      <c r="C48" s="23"/>
      <c r="D48" s="23"/>
      <c r="E48" s="23"/>
      <c r="F48" s="23"/>
      <c r="G48" s="23"/>
      <c r="H48" s="23"/>
      <c r="I48" s="16"/>
      <c r="J48" s="16"/>
      <c r="K48" s="16"/>
      <c r="L48" s="16"/>
      <c r="M48" s="16"/>
      <c r="N48" s="16"/>
      <c r="O48" s="16"/>
    </row>
    <row r="49" spans="2:15" x14ac:dyDescent="0.45">
      <c r="B49" s="23"/>
      <c r="C49" s="23"/>
      <c r="D49" s="23"/>
      <c r="E49" s="23"/>
      <c r="F49" s="23"/>
      <c r="G49" s="23"/>
      <c r="H49" s="23"/>
      <c r="I49" s="16"/>
      <c r="J49" s="16"/>
      <c r="K49" s="16"/>
      <c r="L49" s="16"/>
      <c r="M49" s="16"/>
      <c r="N49" s="16"/>
      <c r="O49" s="16"/>
    </row>
    <row r="50" spans="2:15" x14ac:dyDescent="0.45">
      <c r="B50" s="23"/>
      <c r="C50" s="23"/>
      <c r="D50" s="23"/>
      <c r="E50" s="23"/>
      <c r="F50" s="23"/>
      <c r="G50" s="23"/>
      <c r="H50" s="23"/>
      <c r="I50" s="16"/>
      <c r="J50" s="16"/>
      <c r="K50" s="16"/>
      <c r="L50" s="16"/>
      <c r="M50" s="16"/>
      <c r="N50" s="16"/>
      <c r="O50" s="16"/>
    </row>
    <row r="51" spans="2:15" x14ac:dyDescent="0.45">
      <c r="B51" s="23"/>
      <c r="C51" s="23"/>
      <c r="D51" s="23"/>
      <c r="E51" s="23"/>
      <c r="F51" s="23"/>
      <c r="G51" s="23"/>
      <c r="H51" s="23"/>
      <c r="I51" s="16"/>
      <c r="J51" s="16"/>
      <c r="K51" s="16"/>
      <c r="L51" s="16"/>
      <c r="M51" s="16"/>
      <c r="N51" s="16"/>
      <c r="O51" s="16"/>
    </row>
    <row r="52" spans="2:15" x14ac:dyDescent="0.45">
      <c r="B52" s="23"/>
      <c r="C52" s="23"/>
      <c r="D52" s="23"/>
      <c r="E52" s="23"/>
      <c r="F52" s="23"/>
      <c r="G52" s="23"/>
      <c r="H52" s="23"/>
      <c r="I52" s="16"/>
      <c r="J52" s="16"/>
      <c r="K52" s="16"/>
      <c r="L52" s="16"/>
      <c r="M52" s="16"/>
      <c r="N52" s="16"/>
      <c r="O52" s="16"/>
    </row>
    <row r="53" spans="2:15" x14ac:dyDescent="0.45">
      <c r="B53" s="23"/>
      <c r="C53" s="23"/>
      <c r="D53" s="23"/>
      <c r="E53" s="23"/>
      <c r="F53" s="23"/>
      <c r="G53" s="23"/>
      <c r="H53" s="23"/>
      <c r="I53" s="16"/>
      <c r="J53" s="16"/>
      <c r="K53" s="16"/>
      <c r="L53" s="16"/>
      <c r="M53" s="16"/>
      <c r="N53" s="16"/>
      <c r="O53" s="16"/>
    </row>
    <row r="54" spans="2:15" x14ac:dyDescent="0.45">
      <c r="B54" s="23"/>
      <c r="C54" s="23"/>
      <c r="D54" s="23"/>
      <c r="E54" s="23"/>
      <c r="F54" s="23"/>
      <c r="G54" s="23"/>
      <c r="H54" s="23"/>
      <c r="I54" s="16"/>
      <c r="J54" s="16"/>
      <c r="K54" s="16"/>
      <c r="L54" s="16"/>
      <c r="M54" s="16"/>
      <c r="N54" s="16"/>
      <c r="O54" s="16"/>
    </row>
    <row r="55" spans="2:15" x14ac:dyDescent="0.45">
      <c r="B55" s="23"/>
      <c r="C55" s="23"/>
      <c r="D55" s="23"/>
      <c r="E55" s="23"/>
      <c r="F55" s="23"/>
      <c r="G55" s="23"/>
      <c r="H55" s="23"/>
      <c r="I55" s="16"/>
      <c r="J55" s="16"/>
      <c r="K55" s="16"/>
      <c r="L55" s="16"/>
      <c r="M55" s="16"/>
      <c r="N55" s="16"/>
      <c r="O55" s="16"/>
    </row>
    <row r="56" spans="2:15" x14ac:dyDescent="0.45">
      <c r="B56" s="23"/>
      <c r="C56" s="23"/>
      <c r="D56" s="23"/>
      <c r="E56" s="23"/>
      <c r="F56" s="23"/>
      <c r="G56" s="23"/>
      <c r="H56" s="23"/>
      <c r="I56" s="16"/>
      <c r="J56" s="16"/>
      <c r="K56" s="16"/>
      <c r="L56" s="16"/>
      <c r="M56" s="16"/>
      <c r="N56" s="16"/>
      <c r="O56" s="16"/>
    </row>
    <row r="57" spans="2:15" x14ac:dyDescent="0.45">
      <c r="B57" s="23"/>
      <c r="C57" s="23"/>
      <c r="D57" s="23"/>
      <c r="E57" s="23"/>
      <c r="F57" s="23"/>
      <c r="G57" s="23"/>
      <c r="H57" s="23"/>
      <c r="I57" s="16"/>
      <c r="J57" s="16"/>
      <c r="K57" s="16"/>
      <c r="L57" s="16"/>
      <c r="M57" s="16"/>
      <c r="N57" s="16"/>
      <c r="O57" s="16"/>
    </row>
    <row r="58" spans="2:15" x14ac:dyDescent="0.45">
      <c r="B58" s="23"/>
      <c r="C58" s="23"/>
      <c r="D58" s="23"/>
      <c r="E58" s="23"/>
      <c r="F58" s="23"/>
      <c r="G58" s="23"/>
      <c r="H58" s="23"/>
      <c r="I58" s="16"/>
      <c r="J58" s="16"/>
      <c r="K58" s="16"/>
      <c r="L58" s="16"/>
      <c r="M58" s="16"/>
      <c r="N58" s="16"/>
      <c r="O58" s="16"/>
    </row>
    <row r="59" spans="2:15" x14ac:dyDescent="0.45">
      <c r="B59" s="23"/>
      <c r="C59" s="23"/>
      <c r="D59" s="23"/>
      <c r="E59" s="23"/>
      <c r="F59" s="23"/>
      <c r="G59" s="23"/>
      <c r="H59" s="23"/>
      <c r="I59" s="16"/>
      <c r="J59" s="16"/>
      <c r="K59" s="16"/>
      <c r="L59" s="16"/>
      <c r="M59" s="16"/>
      <c r="N59" s="16"/>
      <c r="O59" s="16"/>
    </row>
    <row r="60" spans="2:15" x14ac:dyDescent="0.45">
      <c r="B60" s="23"/>
      <c r="C60" s="23"/>
      <c r="D60" s="23"/>
      <c r="E60" s="23"/>
      <c r="F60" s="23"/>
      <c r="G60" s="23"/>
      <c r="H60" s="23"/>
      <c r="I60" s="16"/>
      <c r="J60" s="16"/>
      <c r="K60" s="16"/>
      <c r="L60" s="16"/>
      <c r="M60" s="16"/>
      <c r="N60" s="16"/>
      <c r="O60" s="16"/>
    </row>
    <row r="61" spans="2:15" x14ac:dyDescent="0.45">
      <c r="B61" s="23"/>
      <c r="C61" s="23"/>
      <c r="D61" s="23"/>
      <c r="E61" s="23"/>
      <c r="F61" s="23"/>
      <c r="G61" s="23"/>
      <c r="H61" s="23"/>
      <c r="I61" s="16"/>
      <c r="J61" s="16"/>
      <c r="K61" s="16"/>
      <c r="L61" s="16"/>
      <c r="M61" s="16"/>
      <c r="N61" s="16"/>
      <c r="O61" s="16"/>
    </row>
    <row r="62" spans="2:15" x14ac:dyDescent="0.45">
      <c r="B62" s="23"/>
      <c r="C62" s="23"/>
      <c r="D62" s="23"/>
      <c r="E62" s="23"/>
      <c r="F62" s="23"/>
      <c r="G62" s="23"/>
      <c r="H62" s="23"/>
      <c r="I62" s="16"/>
      <c r="J62" s="16"/>
      <c r="K62" s="16"/>
      <c r="L62" s="16"/>
      <c r="M62" s="16"/>
      <c r="N62" s="16"/>
      <c r="O62" s="16"/>
    </row>
    <row r="63" spans="2:15" x14ac:dyDescent="0.45">
      <c r="B63" s="23"/>
      <c r="C63" s="23"/>
      <c r="D63" s="23"/>
      <c r="E63" s="23"/>
      <c r="F63" s="23"/>
      <c r="G63" s="23"/>
      <c r="H63" s="23"/>
      <c r="I63" s="16"/>
      <c r="J63" s="16"/>
      <c r="K63" s="16"/>
      <c r="L63" s="16"/>
      <c r="M63" s="16"/>
      <c r="N63" s="16"/>
      <c r="O63" s="16"/>
    </row>
    <row r="64" spans="2:15" x14ac:dyDescent="0.45">
      <c r="B64" s="23"/>
      <c r="C64" s="23"/>
      <c r="D64" s="23"/>
      <c r="E64" s="23"/>
      <c r="F64" s="23"/>
      <c r="G64" s="23"/>
      <c r="H64" s="23"/>
      <c r="I64" s="16"/>
      <c r="J64" s="16"/>
      <c r="K64" s="16"/>
      <c r="L64" s="16"/>
      <c r="M64" s="16"/>
      <c r="N64" s="16"/>
      <c r="O64" s="16"/>
    </row>
    <row r="65" spans="2:15" x14ac:dyDescent="0.45">
      <c r="B65" s="23"/>
      <c r="C65" s="23"/>
      <c r="D65" s="23"/>
      <c r="E65" s="23"/>
      <c r="F65" s="23"/>
      <c r="G65" s="23"/>
      <c r="H65" s="23"/>
      <c r="I65" s="16"/>
      <c r="J65" s="16"/>
      <c r="K65" s="16"/>
      <c r="L65" s="16"/>
      <c r="M65" s="16"/>
      <c r="N65" s="16"/>
      <c r="O65" s="16"/>
    </row>
    <row r="66" spans="2:15" x14ac:dyDescent="0.45">
      <c r="B66" s="23"/>
      <c r="C66" s="23"/>
      <c r="D66" s="23"/>
      <c r="E66" s="23"/>
      <c r="F66" s="23"/>
      <c r="G66" s="23"/>
      <c r="H66" s="23"/>
      <c r="I66" s="16"/>
      <c r="J66" s="16"/>
      <c r="K66" s="16"/>
      <c r="L66" s="16"/>
      <c r="M66" s="16"/>
      <c r="N66" s="16"/>
      <c r="O66" s="16"/>
    </row>
    <row r="67" spans="2:15" x14ac:dyDescent="0.45">
      <c r="B67" s="23"/>
      <c r="C67" s="23"/>
      <c r="D67" s="23"/>
      <c r="E67" s="23"/>
      <c r="F67" s="23"/>
      <c r="G67" s="23"/>
      <c r="H67" s="23"/>
      <c r="I67" s="16"/>
      <c r="J67" s="16"/>
      <c r="K67" s="16"/>
      <c r="L67" s="16"/>
      <c r="M67" s="16"/>
      <c r="N67" s="16"/>
      <c r="O67" s="16"/>
    </row>
    <row r="68" spans="2:15" x14ac:dyDescent="0.45">
      <c r="B68" s="23"/>
      <c r="C68" s="23"/>
      <c r="D68" s="23"/>
      <c r="E68" s="23"/>
      <c r="F68" s="23"/>
      <c r="G68" s="23"/>
      <c r="H68" s="23"/>
      <c r="I68" s="16"/>
      <c r="J68" s="16"/>
      <c r="K68" s="16"/>
      <c r="L68" s="16"/>
      <c r="M68" s="16"/>
      <c r="N68" s="16"/>
      <c r="O68" s="16"/>
    </row>
    <row r="69" spans="2:15" x14ac:dyDescent="0.45">
      <c r="B69" s="23"/>
      <c r="C69" s="23"/>
      <c r="D69" s="23"/>
      <c r="E69" s="23"/>
      <c r="F69" s="23"/>
      <c r="G69" s="23"/>
      <c r="H69" s="23"/>
      <c r="I69" s="16"/>
      <c r="J69" s="16"/>
      <c r="K69" s="16"/>
      <c r="L69" s="16"/>
      <c r="M69" s="16"/>
      <c r="N69" s="16"/>
      <c r="O69" s="16"/>
    </row>
    <row r="70" spans="2:15" x14ac:dyDescent="0.45">
      <c r="B70" s="23"/>
      <c r="C70" s="23"/>
      <c r="D70" s="23"/>
      <c r="E70" s="23"/>
      <c r="F70" s="23"/>
      <c r="G70" s="23"/>
      <c r="H70" s="23"/>
      <c r="I70" s="16"/>
      <c r="J70" s="16"/>
      <c r="K70" s="16"/>
      <c r="L70" s="16"/>
      <c r="M70" s="16"/>
      <c r="N70" s="16"/>
      <c r="O70" s="16"/>
    </row>
    <row r="71" spans="2:15" x14ac:dyDescent="0.45">
      <c r="B71" s="23"/>
      <c r="C71" s="23"/>
      <c r="D71" s="23"/>
      <c r="E71" s="23"/>
      <c r="F71" s="23"/>
      <c r="G71" s="23"/>
      <c r="H71" s="23"/>
      <c r="I71" s="16"/>
      <c r="J71" s="16"/>
      <c r="K71" s="16"/>
      <c r="L71" s="16"/>
      <c r="M71" s="16"/>
      <c r="N71" s="16"/>
      <c r="O71" s="16"/>
    </row>
    <row r="72" spans="2:15" x14ac:dyDescent="0.45">
      <c r="B72" s="23"/>
      <c r="C72" s="23"/>
      <c r="D72" s="23"/>
      <c r="E72" s="23"/>
      <c r="F72" s="23"/>
      <c r="G72" s="23"/>
      <c r="H72" s="23"/>
      <c r="I72" s="16"/>
      <c r="J72" s="16"/>
      <c r="K72" s="16"/>
      <c r="L72" s="16"/>
      <c r="M72" s="16"/>
      <c r="N72" s="16"/>
      <c r="O72" s="16"/>
    </row>
    <row r="73" spans="2:15" x14ac:dyDescent="0.45">
      <c r="B73" s="23"/>
      <c r="C73" s="23"/>
      <c r="D73" s="23"/>
      <c r="E73" s="23"/>
      <c r="F73" s="23"/>
      <c r="G73" s="23"/>
      <c r="H73" s="23"/>
      <c r="I73" s="16"/>
      <c r="J73" s="16"/>
      <c r="K73" s="16"/>
      <c r="L73" s="16"/>
      <c r="M73" s="16"/>
      <c r="N73" s="16"/>
      <c r="O73" s="16"/>
    </row>
    <row r="74" spans="2:15" x14ac:dyDescent="0.45">
      <c r="B74" s="23"/>
      <c r="C74" s="23"/>
      <c r="D74" s="23"/>
      <c r="E74" s="23"/>
      <c r="F74" s="23"/>
      <c r="G74" s="23"/>
      <c r="H74" s="23"/>
      <c r="I74" s="16"/>
      <c r="J74" s="16"/>
      <c r="K74" s="16"/>
      <c r="L74" s="16"/>
      <c r="M74" s="16"/>
      <c r="N74" s="16"/>
      <c r="O74" s="16"/>
    </row>
    <row r="75" spans="2:15" x14ac:dyDescent="0.45">
      <c r="B75" s="23"/>
      <c r="C75" s="23"/>
      <c r="D75" s="23"/>
      <c r="E75" s="23"/>
      <c r="F75" s="23"/>
      <c r="G75" s="23"/>
      <c r="H75" s="23"/>
      <c r="I75" s="16"/>
      <c r="J75" s="16"/>
      <c r="K75" s="16"/>
      <c r="L75" s="16"/>
      <c r="M75" s="16"/>
      <c r="N75" s="16"/>
      <c r="O75" s="16"/>
    </row>
    <row r="76" spans="2:15" x14ac:dyDescent="0.45">
      <c r="B76" s="23"/>
      <c r="C76" s="23"/>
      <c r="D76" s="23"/>
      <c r="E76" s="23"/>
      <c r="F76" s="23"/>
      <c r="G76" s="23"/>
      <c r="H76" s="23"/>
      <c r="I76" s="16"/>
      <c r="J76" s="16"/>
      <c r="K76" s="16"/>
      <c r="L76" s="16"/>
      <c r="M76" s="16"/>
      <c r="N76" s="16"/>
      <c r="O76" s="16"/>
    </row>
    <row r="77" spans="2:15" x14ac:dyDescent="0.45">
      <c r="B77" s="23"/>
      <c r="C77" s="23"/>
      <c r="D77" s="23"/>
      <c r="E77" s="23"/>
      <c r="F77" s="23"/>
      <c r="G77" s="23"/>
      <c r="H77" s="23"/>
      <c r="I77" s="16"/>
      <c r="J77" s="16"/>
      <c r="K77" s="16"/>
      <c r="L77" s="16"/>
      <c r="M77" s="16"/>
      <c r="N77" s="16"/>
      <c r="O77" s="16"/>
    </row>
    <row r="78" spans="2:15" x14ac:dyDescent="0.45">
      <c r="B78" s="23"/>
      <c r="C78" s="23"/>
      <c r="D78" s="23"/>
      <c r="E78" s="23"/>
      <c r="F78" s="23"/>
      <c r="G78" s="23"/>
      <c r="H78" s="23"/>
      <c r="I78" s="16"/>
      <c r="J78" s="16"/>
      <c r="K78" s="16"/>
      <c r="L78" s="16"/>
      <c r="M78" s="16"/>
      <c r="N78" s="16"/>
      <c r="O78" s="16"/>
    </row>
    <row r="79" spans="2:15" x14ac:dyDescent="0.45">
      <c r="B79" s="23"/>
      <c r="C79" s="23"/>
      <c r="D79" s="23"/>
      <c r="E79" s="23"/>
      <c r="F79" s="23"/>
      <c r="G79" s="23"/>
      <c r="H79" s="23"/>
      <c r="I79" s="16"/>
      <c r="J79" s="16"/>
      <c r="K79" s="16"/>
      <c r="L79" s="16"/>
      <c r="M79" s="16"/>
      <c r="N79" s="16"/>
      <c r="O79" s="16"/>
    </row>
    <row r="80" spans="2:15" x14ac:dyDescent="0.45">
      <c r="B80" s="23"/>
      <c r="C80" s="23"/>
      <c r="D80" s="23"/>
      <c r="E80" s="23"/>
      <c r="F80" s="23"/>
      <c r="G80" s="23"/>
      <c r="H80" s="23"/>
      <c r="I80" s="16"/>
      <c r="J80" s="16"/>
      <c r="K80" s="16"/>
      <c r="L80" s="16"/>
      <c r="M80" s="16"/>
      <c r="N80" s="16"/>
      <c r="O80" s="16"/>
    </row>
    <row r="81" spans="2:15" x14ac:dyDescent="0.45">
      <c r="B81" s="23"/>
      <c r="C81" s="23"/>
      <c r="D81" s="23"/>
      <c r="E81" s="23"/>
      <c r="F81" s="23"/>
      <c r="G81" s="23"/>
      <c r="H81" s="23"/>
      <c r="I81" s="16"/>
      <c r="J81" s="16"/>
      <c r="K81" s="16"/>
      <c r="L81" s="16"/>
      <c r="M81" s="16"/>
      <c r="N81" s="16"/>
      <c r="O81" s="16"/>
    </row>
    <row r="82" spans="2:15" x14ac:dyDescent="0.45">
      <c r="B82" s="23"/>
      <c r="C82" s="23"/>
      <c r="D82" s="23"/>
      <c r="E82" s="23"/>
      <c r="F82" s="23"/>
      <c r="G82" s="23"/>
      <c r="H82" s="23"/>
      <c r="I82" s="16"/>
      <c r="J82" s="16"/>
      <c r="K82" s="16"/>
      <c r="L82" s="16"/>
      <c r="M82" s="16"/>
      <c r="N82" s="16"/>
      <c r="O82" s="16"/>
    </row>
    <row r="83" spans="2:15" x14ac:dyDescent="0.45">
      <c r="B83" s="23"/>
      <c r="C83" s="23"/>
      <c r="D83" s="23"/>
      <c r="E83" s="23"/>
      <c r="F83" s="23"/>
      <c r="G83" s="23"/>
      <c r="H83" s="23"/>
      <c r="I83" s="16"/>
      <c r="J83" s="16"/>
      <c r="K83" s="16"/>
      <c r="L83" s="16"/>
      <c r="M83" s="16"/>
      <c r="N83" s="16"/>
      <c r="O83" s="16"/>
    </row>
    <row r="84" spans="2:15" x14ac:dyDescent="0.45">
      <c r="B84" s="23"/>
      <c r="C84" s="23"/>
      <c r="D84" s="23"/>
      <c r="E84" s="23"/>
      <c r="F84" s="23"/>
      <c r="G84" s="23"/>
      <c r="H84" s="23"/>
      <c r="I84" s="16"/>
      <c r="J84" s="16"/>
      <c r="K84" s="16"/>
      <c r="L84" s="16"/>
      <c r="M84" s="16"/>
      <c r="N84" s="16"/>
      <c r="O84" s="16"/>
    </row>
    <row r="85" spans="2:15" x14ac:dyDescent="0.45">
      <c r="B85" s="23"/>
      <c r="C85" s="23"/>
      <c r="D85" s="23"/>
      <c r="E85" s="23"/>
      <c r="F85" s="23"/>
      <c r="G85" s="23"/>
      <c r="H85" s="23"/>
      <c r="I85" s="16"/>
      <c r="J85" s="16"/>
      <c r="K85" s="16"/>
      <c r="L85" s="16"/>
      <c r="M85" s="16"/>
      <c r="N85" s="16"/>
      <c r="O85" s="16"/>
    </row>
    <row r="86" spans="2:15" x14ac:dyDescent="0.45">
      <c r="B86" s="23"/>
      <c r="C86" s="23"/>
      <c r="D86" s="23"/>
      <c r="E86" s="23"/>
      <c r="F86" s="23"/>
      <c r="G86" s="23"/>
      <c r="H86" s="23"/>
      <c r="I86" s="16"/>
      <c r="J86" s="16"/>
      <c r="K86" s="16"/>
      <c r="L86" s="16"/>
      <c r="M86" s="16"/>
      <c r="N86" s="16"/>
      <c r="O86" s="16"/>
    </row>
    <row r="87" spans="2:15" x14ac:dyDescent="0.45">
      <c r="B87" s="23"/>
      <c r="C87" s="23"/>
      <c r="D87" s="23"/>
      <c r="E87" s="23"/>
      <c r="F87" s="23"/>
      <c r="G87" s="23"/>
      <c r="H87" s="23"/>
      <c r="I87" s="16"/>
      <c r="J87" s="16"/>
      <c r="K87" s="16"/>
      <c r="L87" s="16"/>
      <c r="M87" s="16"/>
      <c r="N87" s="16"/>
      <c r="O87" s="16"/>
    </row>
    <row r="88" spans="2:15" x14ac:dyDescent="0.45">
      <c r="B88" s="23"/>
      <c r="C88" s="23"/>
      <c r="D88" s="23"/>
      <c r="E88" s="23"/>
      <c r="F88" s="23"/>
      <c r="G88" s="23"/>
      <c r="H88" s="23"/>
      <c r="I88" s="16"/>
      <c r="J88" s="16"/>
      <c r="K88" s="16"/>
      <c r="L88" s="16"/>
      <c r="M88" s="16"/>
      <c r="N88" s="16"/>
      <c r="O88" s="16"/>
    </row>
    <row r="89" spans="2:15" x14ac:dyDescent="0.45">
      <c r="B89" s="23"/>
      <c r="C89" s="23"/>
      <c r="D89" s="23"/>
      <c r="E89" s="23"/>
      <c r="F89" s="23"/>
      <c r="G89" s="23"/>
      <c r="H89" s="23"/>
      <c r="I89" s="16"/>
      <c r="J89" s="16"/>
      <c r="K89" s="16"/>
      <c r="L89" s="16"/>
      <c r="M89" s="16"/>
      <c r="N89" s="16"/>
      <c r="O89" s="16"/>
    </row>
    <row r="90" spans="2:15" x14ac:dyDescent="0.45">
      <c r="B90" s="23"/>
      <c r="C90" s="23"/>
      <c r="D90" s="23"/>
      <c r="E90" s="23"/>
      <c r="F90" s="23"/>
      <c r="G90" s="23"/>
      <c r="H90" s="23"/>
      <c r="I90" s="16"/>
      <c r="J90" s="16"/>
      <c r="K90" s="16"/>
      <c r="L90" s="16"/>
      <c r="M90" s="16"/>
      <c r="N90" s="16"/>
      <c r="O90" s="16"/>
    </row>
    <row r="91" spans="2:15" x14ac:dyDescent="0.45">
      <c r="B91" s="23"/>
      <c r="C91" s="23"/>
      <c r="D91" s="23"/>
      <c r="E91" s="23"/>
      <c r="F91" s="23"/>
      <c r="G91" s="23"/>
      <c r="H91" s="23"/>
      <c r="I91" s="16"/>
      <c r="J91" s="16"/>
      <c r="K91" s="16"/>
      <c r="L91" s="16"/>
      <c r="M91" s="16"/>
      <c r="N91" s="16"/>
      <c r="O91" s="16"/>
    </row>
    <row r="92" spans="2:15" x14ac:dyDescent="0.45">
      <c r="B92" s="23"/>
      <c r="C92" s="23"/>
      <c r="D92" s="23"/>
      <c r="E92" s="23"/>
      <c r="F92" s="23"/>
      <c r="G92" s="23"/>
      <c r="H92" s="23"/>
      <c r="I92" s="16"/>
      <c r="J92" s="16"/>
      <c r="K92" s="16"/>
      <c r="L92" s="16"/>
      <c r="M92" s="16"/>
      <c r="N92" s="16"/>
      <c r="O92" s="16"/>
    </row>
    <row r="93" spans="2:15" x14ac:dyDescent="0.45">
      <c r="B93" s="23"/>
      <c r="C93" s="23"/>
      <c r="D93" s="23"/>
      <c r="E93" s="23"/>
      <c r="F93" s="23"/>
      <c r="G93" s="23"/>
      <c r="H93" s="23"/>
      <c r="I93" s="16"/>
      <c r="J93" s="16"/>
      <c r="K93" s="16"/>
      <c r="L93" s="16"/>
      <c r="M93" s="16"/>
      <c r="N93" s="16"/>
      <c r="O93" s="16"/>
    </row>
    <row r="94" spans="2:15" x14ac:dyDescent="0.45">
      <c r="B94" s="23"/>
      <c r="C94" s="23"/>
      <c r="D94" s="23"/>
      <c r="E94" s="23"/>
      <c r="F94" s="23"/>
      <c r="G94" s="23"/>
      <c r="H94" s="23"/>
      <c r="I94" s="16"/>
      <c r="J94" s="16"/>
      <c r="K94" s="16"/>
      <c r="L94" s="16"/>
      <c r="M94" s="16"/>
      <c r="N94" s="16"/>
      <c r="O94" s="16"/>
    </row>
    <row r="95" spans="2:15" x14ac:dyDescent="0.45">
      <c r="B95" s="23"/>
      <c r="C95" s="23"/>
      <c r="D95" s="23"/>
      <c r="E95" s="23"/>
      <c r="F95" s="23"/>
      <c r="G95" s="23"/>
      <c r="H95" s="23"/>
      <c r="I95" s="16"/>
      <c r="J95" s="16"/>
      <c r="K95" s="16"/>
      <c r="L95" s="16"/>
      <c r="M95" s="16"/>
      <c r="N95" s="16"/>
      <c r="O95" s="16"/>
    </row>
    <row r="96" spans="2:15" x14ac:dyDescent="0.45">
      <c r="B96" s="23"/>
      <c r="C96" s="23"/>
      <c r="D96" s="23"/>
      <c r="E96" s="23"/>
      <c r="F96" s="23"/>
      <c r="G96" s="23"/>
      <c r="H96" s="23"/>
      <c r="I96" s="16"/>
      <c r="J96" s="16"/>
      <c r="K96" s="16"/>
      <c r="L96" s="16"/>
      <c r="M96" s="16"/>
      <c r="N96" s="16"/>
      <c r="O96" s="16"/>
    </row>
    <row r="97" spans="2:15" x14ac:dyDescent="0.45">
      <c r="B97" s="23"/>
      <c r="C97" s="23"/>
      <c r="D97" s="23"/>
      <c r="E97" s="23"/>
      <c r="F97" s="23"/>
      <c r="G97" s="23"/>
      <c r="H97" s="23"/>
      <c r="I97" s="16"/>
      <c r="J97" s="16"/>
      <c r="K97" s="16"/>
      <c r="L97" s="16"/>
      <c r="M97" s="16"/>
      <c r="N97" s="16"/>
      <c r="O97" s="16"/>
    </row>
    <row r="98" spans="2:15" x14ac:dyDescent="0.45">
      <c r="B98" s="23"/>
      <c r="C98" s="23"/>
      <c r="D98" s="23"/>
      <c r="E98" s="23"/>
      <c r="F98" s="23"/>
      <c r="G98" s="23"/>
      <c r="H98" s="23"/>
      <c r="I98" s="16"/>
      <c r="J98" s="16"/>
      <c r="K98" s="16"/>
      <c r="L98" s="16"/>
      <c r="M98" s="16"/>
      <c r="N98" s="16"/>
      <c r="O98" s="16"/>
    </row>
    <row r="99" spans="2:15" x14ac:dyDescent="0.45">
      <c r="B99" s="23"/>
      <c r="C99" s="23"/>
      <c r="D99" s="23"/>
      <c r="E99" s="23"/>
      <c r="F99" s="23"/>
      <c r="G99" s="23"/>
      <c r="H99" s="23"/>
      <c r="I99" s="16"/>
      <c r="J99" s="16"/>
      <c r="K99" s="16"/>
      <c r="L99" s="16"/>
      <c r="M99" s="16"/>
      <c r="N99" s="16"/>
      <c r="O99" s="16"/>
    </row>
    <row r="100" spans="2:15" x14ac:dyDescent="0.45">
      <c r="B100" s="23"/>
      <c r="C100" s="23"/>
      <c r="D100" s="23"/>
      <c r="E100" s="23"/>
      <c r="F100" s="23"/>
      <c r="G100" s="23"/>
      <c r="H100" s="23"/>
      <c r="I100" s="16"/>
      <c r="J100" s="16"/>
      <c r="K100" s="16"/>
      <c r="L100" s="16"/>
      <c r="M100" s="16"/>
      <c r="N100" s="16"/>
      <c r="O100" s="16"/>
    </row>
    <row r="101" spans="2:15" x14ac:dyDescent="0.45">
      <c r="B101" s="23"/>
      <c r="C101" s="23"/>
      <c r="D101" s="23"/>
      <c r="E101" s="23"/>
      <c r="F101" s="23"/>
      <c r="G101" s="23"/>
      <c r="H101" s="23"/>
      <c r="I101" s="16"/>
      <c r="J101" s="16"/>
      <c r="K101" s="16"/>
      <c r="L101" s="16"/>
      <c r="M101" s="16"/>
      <c r="N101" s="16"/>
      <c r="O101" s="16"/>
    </row>
    <row r="102" spans="2:15" x14ac:dyDescent="0.45">
      <c r="B102" s="23"/>
      <c r="C102" s="23"/>
      <c r="D102" s="23"/>
      <c r="E102" s="23"/>
      <c r="F102" s="23"/>
      <c r="G102" s="23"/>
      <c r="H102" s="23"/>
      <c r="I102" s="16"/>
      <c r="J102" s="16"/>
      <c r="K102" s="16"/>
      <c r="L102" s="16"/>
      <c r="M102" s="16"/>
      <c r="N102" s="16"/>
      <c r="O102" s="16"/>
    </row>
    <row r="103" spans="2:15" x14ac:dyDescent="0.45">
      <c r="B103" s="23"/>
      <c r="C103" s="23"/>
      <c r="D103" s="23"/>
      <c r="E103" s="23"/>
      <c r="F103" s="23"/>
      <c r="G103" s="23"/>
      <c r="H103" s="23"/>
      <c r="I103" s="16"/>
      <c r="J103" s="16"/>
      <c r="K103" s="16"/>
      <c r="L103" s="16"/>
      <c r="M103" s="16"/>
      <c r="N103" s="16"/>
      <c r="O103" s="16"/>
    </row>
    <row r="104" spans="2:15" x14ac:dyDescent="0.45">
      <c r="B104" s="23"/>
      <c r="C104" s="23"/>
      <c r="D104" s="23"/>
      <c r="E104" s="23"/>
      <c r="F104" s="23"/>
      <c r="G104" s="23"/>
      <c r="H104" s="23"/>
      <c r="I104" s="16"/>
      <c r="J104" s="16"/>
      <c r="K104" s="16"/>
      <c r="L104" s="16"/>
      <c r="M104" s="16"/>
      <c r="N104" s="16"/>
      <c r="O104" s="16"/>
    </row>
    <row r="105" spans="2:15" x14ac:dyDescent="0.45">
      <c r="B105" s="23"/>
      <c r="C105" s="23"/>
      <c r="D105" s="23"/>
      <c r="E105" s="23"/>
      <c r="F105" s="23"/>
      <c r="G105" s="23"/>
      <c r="H105" s="23"/>
      <c r="I105" s="16"/>
      <c r="J105" s="16"/>
      <c r="K105" s="16"/>
      <c r="L105" s="16"/>
      <c r="M105" s="16"/>
      <c r="N105" s="16"/>
      <c r="O105" s="16"/>
    </row>
    <row r="106" spans="2:15" x14ac:dyDescent="0.45">
      <c r="B106" s="23"/>
      <c r="C106" s="23"/>
      <c r="D106" s="23"/>
      <c r="E106" s="23"/>
      <c r="F106" s="23"/>
      <c r="G106" s="23"/>
      <c r="H106" s="23"/>
      <c r="I106" s="16"/>
      <c r="J106" s="16"/>
      <c r="K106" s="16"/>
      <c r="L106" s="16"/>
      <c r="M106" s="16"/>
      <c r="N106" s="16"/>
      <c r="O106" s="16"/>
    </row>
    <row r="107" spans="2:15" x14ac:dyDescent="0.45">
      <c r="B107" s="23"/>
      <c r="C107" s="23"/>
      <c r="D107" s="23"/>
      <c r="E107" s="23"/>
      <c r="F107" s="23"/>
      <c r="G107" s="23"/>
      <c r="H107" s="23"/>
      <c r="I107" s="16"/>
      <c r="J107" s="16"/>
      <c r="K107" s="16"/>
      <c r="L107" s="16"/>
      <c r="M107" s="16"/>
      <c r="N107" s="16"/>
      <c r="O107" s="16"/>
    </row>
    <row r="108" spans="2:15" x14ac:dyDescent="0.45">
      <c r="B108" s="23"/>
      <c r="C108" s="23"/>
      <c r="D108" s="23"/>
      <c r="E108" s="23"/>
      <c r="F108" s="23"/>
      <c r="G108" s="23"/>
      <c r="H108" s="23"/>
      <c r="I108" s="16"/>
      <c r="J108" s="16"/>
      <c r="K108" s="16"/>
      <c r="L108" s="16"/>
      <c r="M108" s="16"/>
      <c r="N108" s="16"/>
      <c r="O108" s="16"/>
    </row>
    <row r="109" spans="2:15" x14ac:dyDescent="0.45">
      <c r="B109" s="23"/>
      <c r="C109" s="23"/>
      <c r="D109" s="23"/>
      <c r="E109" s="23"/>
      <c r="F109" s="23"/>
      <c r="G109" s="23"/>
      <c r="H109" s="23"/>
      <c r="I109" s="16"/>
      <c r="J109" s="16"/>
      <c r="K109" s="16"/>
      <c r="L109" s="16"/>
      <c r="M109" s="16"/>
      <c r="N109" s="16"/>
      <c r="O109" s="16"/>
    </row>
    <row r="110" spans="2:15" x14ac:dyDescent="0.45">
      <c r="B110" s="23"/>
      <c r="C110" s="23"/>
      <c r="D110" s="23"/>
      <c r="E110" s="23"/>
      <c r="F110" s="23"/>
      <c r="G110" s="23"/>
      <c r="H110" s="23"/>
      <c r="I110" s="16"/>
      <c r="J110" s="16"/>
      <c r="K110" s="16"/>
      <c r="L110" s="16"/>
      <c r="M110" s="16"/>
      <c r="N110" s="16"/>
      <c r="O110" s="16"/>
    </row>
    <row r="111" spans="2:15" x14ac:dyDescent="0.45">
      <c r="B111" s="23"/>
      <c r="C111" s="23"/>
      <c r="D111" s="23"/>
      <c r="E111" s="23"/>
      <c r="F111" s="23"/>
      <c r="G111" s="23"/>
      <c r="H111" s="23"/>
      <c r="I111" s="16"/>
      <c r="J111" s="16"/>
      <c r="K111" s="16"/>
      <c r="L111" s="16"/>
      <c r="M111" s="16"/>
      <c r="N111" s="16"/>
      <c r="O111" s="16"/>
    </row>
    <row r="112" spans="2:15" x14ac:dyDescent="0.45">
      <c r="B112" s="23"/>
      <c r="C112" s="23"/>
      <c r="D112" s="23"/>
      <c r="E112" s="23"/>
      <c r="F112" s="23"/>
      <c r="G112" s="23"/>
      <c r="H112" s="23"/>
      <c r="I112" s="16"/>
      <c r="J112" s="16"/>
      <c r="K112" s="16"/>
      <c r="L112" s="16"/>
      <c r="M112" s="16"/>
      <c r="N112" s="16"/>
      <c r="O112" s="16"/>
    </row>
    <row r="113" spans="2:15" x14ac:dyDescent="0.45">
      <c r="B113" s="23"/>
      <c r="C113" s="23"/>
      <c r="D113" s="23"/>
      <c r="E113" s="23"/>
      <c r="F113" s="23"/>
      <c r="G113" s="23"/>
      <c r="H113" s="23"/>
      <c r="I113" s="16"/>
      <c r="J113" s="16"/>
      <c r="K113" s="16"/>
      <c r="L113" s="16"/>
      <c r="M113" s="16"/>
      <c r="N113" s="16"/>
      <c r="O113" s="16"/>
    </row>
    <row r="114" spans="2:15" x14ac:dyDescent="0.45">
      <c r="B114" s="23"/>
      <c r="C114" s="23"/>
      <c r="D114" s="23"/>
      <c r="E114" s="23"/>
      <c r="F114" s="23"/>
      <c r="G114" s="23"/>
      <c r="H114" s="23"/>
      <c r="I114" s="16"/>
      <c r="J114" s="16"/>
      <c r="K114" s="16"/>
      <c r="L114" s="16"/>
      <c r="M114" s="16"/>
      <c r="N114" s="16"/>
      <c r="O114" s="16"/>
    </row>
    <row r="115" spans="2:15" x14ac:dyDescent="0.45">
      <c r="B115" s="23"/>
      <c r="C115" s="23"/>
      <c r="D115" s="23"/>
      <c r="E115" s="23"/>
      <c r="F115" s="23"/>
      <c r="G115" s="23"/>
      <c r="H115" s="23"/>
      <c r="I115" s="16"/>
      <c r="J115" s="16"/>
      <c r="K115" s="16"/>
      <c r="L115" s="16"/>
      <c r="M115" s="16"/>
      <c r="N115" s="16"/>
      <c r="O115" s="16"/>
    </row>
    <row r="116" spans="2:15" x14ac:dyDescent="0.45">
      <c r="B116" s="23"/>
      <c r="C116" s="23"/>
      <c r="D116" s="23"/>
      <c r="E116" s="23"/>
      <c r="F116" s="23"/>
      <c r="G116" s="23"/>
      <c r="H116" s="23"/>
      <c r="I116" s="16"/>
      <c r="J116" s="16"/>
      <c r="K116" s="16"/>
      <c r="L116" s="16"/>
      <c r="M116" s="16"/>
      <c r="N116" s="16"/>
      <c r="O116" s="16"/>
    </row>
    <row r="117" spans="2:15" x14ac:dyDescent="0.45">
      <c r="B117" s="23"/>
      <c r="C117" s="23"/>
      <c r="D117" s="23"/>
      <c r="E117" s="23"/>
      <c r="F117" s="23"/>
      <c r="G117" s="23"/>
      <c r="H117" s="23"/>
      <c r="I117" s="16"/>
      <c r="J117" s="16"/>
      <c r="K117" s="16"/>
      <c r="L117" s="16"/>
      <c r="M117" s="16"/>
      <c r="N117" s="16"/>
      <c r="O117" s="16"/>
    </row>
    <row r="118" spans="2:15" x14ac:dyDescent="0.45">
      <c r="B118" s="23"/>
      <c r="C118" s="23"/>
      <c r="D118" s="23"/>
      <c r="E118" s="23"/>
      <c r="F118" s="23"/>
      <c r="G118" s="23"/>
      <c r="H118" s="23"/>
      <c r="I118" s="16"/>
      <c r="J118" s="16"/>
      <c r="K118" s="16"/>
      <c r="L118" s="16"/>
      <c r="M118" s="16"/>
      <c r="N118" s="16"/>
      <c r="O118" s="16"/>
    </row>
    <row r="119" spans="2:15" x14ac:dyDescent="0.45">
      <c r="B119" s="23"/>
      <c r="C119" s="23"/>
      <c r="D119" s="23"/>
      <c r="E119" s="23"/>
      <c r="F119" s="23"/>
      <c r="G119" s="23"/>
      <c r="H119" s="23"/>
      <c r="I119" s="16"/>
      <c r="J119" s="16"/>
      <c r="K119" s="16"/>
      <c r="L119" s="16"/>
      <c r="M119" s="16"/>
      <c r="N119" s="16"/>
      <c r="O119" s="16"/>
    </row>
    <row r="120" spans="2:15" x14ac:dyDescent="0.45">
      <c r="B120" s="23"/>
      <c r="C120" s="23"/>
      <c r="D120" s="23"/>
      <c r="E120" s="23"/>
      <c r="F120" s="23"/>
      <c r="G120" s="23"/>
      <c r="H120" s="23"/>
      <c r="I120" s="16"/>
      <c r="J120" s="16"/>
      <c r="K120" s="16"/>
      <c r="L120" s="16"/>
      <c r="M120" s="16"/>
      <c r="N120" s="16"/>
      <c r="O120" s="16"/>
    </row>
    <row r="121" spans="2:15" x14ac:dyDescent="0.45">
      <c r="B121" s="23"/>
      <c r="C121" s="23"/>
      <c r="D121" s="23"/>
      <c r="E121" s="23"/>
      <c r="F121" s="23"/>
      <c r="G121" s="23"/>
      <c r="H121" s="23"/>
      <c r="I121" s="16"/>
      <c r="J121" s="16"/>
      <c r="K121" s="16"/>
      <c r="L121" s="16"/>
      <c r="M121" s="16"/>
      <c r="N121" s="16"/>
      <c r="O121" s="16"/>
    </row>
    <row r="122" spans="2:15" x14ac:dyDescent="0.45">
      <c r="B122" s="23"/>
      <c r="C122" s="23"/>
      <c r="D122" s="23"/>
      <c r="E122" s="23"/>
      <c r="F122" s="23"/>
      <c r="G122" s="23"/>
      <c r="H122" s="23"/>
      <c r="I122" s="16"/>
      <c r="J122" s="16"/>
      <c r="K122" s="16"/>
      <c r="L122" s="16"/>
      <c r="M122" s="16"/>
      <c r="N122" s="16"/>
      <c r="O122" s="16"/>
    </row>
    <row r="123" spans="2:15" x14ac:dyDescent="0.45">
      <c r="B123" s="23"/>
      <c r="C123" s="23"/>
      <c r="D123" s="23"/>
      <c r="E123" s="23"/>
      <c r="F123" s="23"/>
      <c r="G123" s="23"/>
      <c r="H123" s="23"/>
      <c r="I123" s="16"/>
      <c r="J123" s="16"/>
      <c r="K123" s="16"/>
      <c r="L123" s="16"/>
      <c r="M123" s="16"/>
      <c r="N123" s="16"/>
      <c r="O123" s="16"/>
    </row>
    <row r="124" spans="2:15" x14ac:dyDescent="0.45">
      <c r="B124" s="23"/>
      <c r="C124" s="23"/>
      <c r="D124" s="23"/>
      <c r="E124" s="23"/>
      <c r="F124" s="23"/>
      <c r="G124" s="23"/>
      <c r="H124" s="23"/>
      <c r="I124" s="16"/>
      <c r="J124" s="16"/>
      <c r="K124" s="16"/>
      <c r="L124" s="16"/>
      <c r="M124" s="16"/>
      <c r="N124" s="16"/>
      <c r="O124" s="16"/>
    </row>
    <row r="125" spans="2:15" x14ac:dyDescent="0.45">
      <c r="B125" s="23"/>
      <c r="C125" s="23"/>
      <c r="D125" s="23"/>
      <c r="E125" s="23"/>
      <c r="F125" s="23"/>
      <c r="G125" s="23"/>
      <c r="H125" s="23"/>
      <c r="I125" s="16"/>
      <c r="J125" s="16"/>
      <c r="K125" s="16"/>
      <c r="L125" s="16"/>
      <c r="M125" s="16"/>
      <c r="N125" s="16"/>
      <c r="O125" s="16"/>
    </row>
    <row r="126" spans="2:15" x14ac:dyDescent="0.45">
      <c r="B126" s="23"/>
      <c r="C126" s="23"/>
      <c r="D126" s="23"/>
      <c r="E126" s="23"/>
      <c r="F126" s="23"/>
      <c r="G126" s="23"/>
      <c r="H126" s="23"/>
      <c r="I126" s="16"/>
      <c r="J126" s="16"/>
      <c r="K126" s="16"/>
      <c r="L126" s="16"/>
      <c r="M126" s="16"/>
      <c r="N126" s="16"/>
      <c r="O126" s="16"/>
    </row>
    <row r="127" spans="2:15" x14ac:dyDescent="0.45">
      <c r="B127" s="23"/>
      <c r="C127" s="23"/>
      <c r="D127" s="23"/>
      <c r="E127" s="23"/>
      <c r="F127" s="23"/>
      <c r="G127" s="23"/>
      <c r="H127" s="23"/>
      <c r="I127" s="16"/>
      <c r="J127" s="16"/>
      <c r="K127" s="16"/>
      <c r="L127" s="16"/>
      <c r="M127" s="16"/>
      <c r="N127" s="16"/>
      <c r="O127" s="16"/>
    </row>
    <row r="128" spans="2:15" x14ac:dyDescent="0.45">
      <c r="B128" s="23"/>
      <c r="C128" s="23"/>
      <c r="D128" s="23"/>
      <c r="E128" s="23"/>
      <c r="F128" s="23"/>
      <c r="G128" s="23"/>
      <c r="H128" s="23"/>
      <c r="I128" s="16"/>
      <c r="J128" s="16"/>
      <c r="K128" s="16"/>
      <c r="L128" s="16"/>
      <c r="M128" s="16"/>
      <c r="N128" s="16"/>
      <c r="O128" s="16"/>
    </row>
    <row r="129" spans="2:15" x14ac:dyDescent="0.45">
      <c r="B129" s="23"/>
      <c r="C129" s="23"/>
      <c r="D129" s="23"/>
      <c r="E129" s="23"/>
      <c r="F129" s="23"/>
      <c r="G129" s="23"/>
      <c r="H129" s="23"/>
      <c r="I129" s="16"/>
      <c r="J129" s="16"/>
      <c r="K129" s="16"/>
      <c r="L129" s="16"/>
      <c r="M129" s="16"/>
      <c r="N129" s="16"/>
      <c r="O129" s="16"/>
    </row>
    <row r="130" spans="2:15" x14ac:dyDescent="0.45">
      <c r="B130" s="23"/>
      <c r="C130" s="23"/>
      <c r="D130" s="23"/>
      <c r="E130" s="23"/>
      <c r="F130" s="23"/>
      <c r="G130" s="23"/>
      <c r="H130" s="23"/>
      <c r="I130" s="16"/>
      <c r="J130" s="16"/>
      <c r="K130" s="16"/>
      <c r="L130" s="16"/>
      <c r="M130" s="16"/>
      <c r="N130" s="16"/>
      <c r="O130" s="16"/>
    </row>
    <row r="131" spans="2:15" x14ac:dyDescent="0.45">
      <c r="B131" s="23"/>
      <c r="C131" s="23"/>
      <c r="D131" s="23"/>
      <c r="E131" s="23"/>
      <c r="F131" s="23"/>
      <c r="G131" s="23"/>
      <c r="H131" s="23"/>
      <c r="I131" s="16"/>
      <c r="J131" s="16"/>
      <c r="K131" s="16"/>
      <c r="L131" s="16"/>
      <c r="M131" s="16"/>
      <c r="N131" s="16"/>
      <c r="O131" s="16"/>
    </row>
    <row r="132" spans="2:15" x14ac:dyDescent="0.45">
      <c r="B132" s="23"/>
      <c r="C132" s="23"/>
      <c r="D132" s="23"/>
      <c r="E132" s="23"/>
      <c r="F132" s="23"/>
      <c r="G132" s="23"/>
      <c r="H132" s="23"/>
      <c r="I132" s="16"/>
      <c r="J132" s="16"/>
      <c r="K132" s="16"/>
      <c r="L132" s="16"/>
      <c r="M132" s="16"/>
      <c r="N132" s="16"/>
      <c r="O132" s="16"/>
    </row>
    <row r="133" spans="2:15" x14ac:dyDescent="0.45">
      <c r="B133" s="23"/>
      <c r="C133" s="23"/>
      <c r="D133" s="23"/>
      <c r="E133" s="23"/>
      <c r="F133" s="23"/>
      <c r="G133" s="23"/>
      <c r="H133" s="23"/>
      <c r="I133" s="16"/>
      <c r="J133" s="16"/>
      <c r="K133" s="16"/>
      <c r="L133" s="16"/>
      <c r="M133" s="16"/>
      <c r="N133" s="16"/>
      <c r="O133" s="16"/>
    </row>
    <row r="134" spans="2:15" x14ac:dyDescent="0.45">
      <c r="B134" s="23"/>
      <c r="C134" s="23"/>
      <c r="D134" s="23"/>
      <c r="E134" s="23"/>
      <c r="F134" s="23"/>
      <c r="G134" s="23"/>
      <c r="H134" s="23"/>
      <c r="I134" s="16"/>
      <c r="J134" s="16"/>
      <c r="K134" s="16"/>
      <c r="L134" s="16"/>
      <c r="M134" s="16"/>
      <c r="N134" s="16"/>
      <c r="O134" s="16"/>
    </row>
    <row r="135" spans="2:15" x14ac:dyDescent="0.45">
      <c r="B135" s="23"/>
      <c r="C135" s="23"/>
      <c r="D135" s="23"/>
      <c r="E135" s="23"/>
      <c r="F135" s="23"/>
      <c r="G135" s="23"/>
      <c r="H135" s="23"/>
      <c r="I135" s="16"/>
      <c r="J135" s="16"/>
      <c r="K135" s="16"/>
      <c r="L135" s="16"/>
      <c r="M135" s="16"/>
      <c r="N135" s="16"/>
      <c r="O135" s="16"/>
    </row>
    <row r="136" spans="2:15" x14ac:dyDescent="0.45">
      <c r="B136" s="23"/>
      <c r="C136" s="23"/>
      <c r="D136" s="23"/>
      <c r="E136" s="23"/>
      <c r="F136" s="23"/>
      <c r="G136" s="23"/>
      <c r="H136" s="23"/>
      <c r="I136" s="16"/>
      <c r="J136" s="16"/>
      <c r="K136" s="16"/>
      <c r="L136" s="16"/>
      <c r="M136" s="16"/>
      <c r="N136" s="16"/>
      <c r="O136" s="16"/>
    </row>
    <row r="137" spans="2:15" x14ac:dyDescent="0.45">
      <c r="B137" s="23"/>
      <c r="C137" s="23"/>
      <c r="D137" s="23"/>
      <c r="E137" s="23"/>
      <c r="F137" s="23"/>
      <c r="G137" s="23"/>
      <c r="H137" s="23"/>
      <c r="I137" s="16"/>
      <c r="J137" s="16"/>
      <c r="K137" s="16"/>
      <c r="L137" s="16"/>
      <c r="M137" s="16"/>
      <c r="N137" s="16"/>
      <c r="O137" s="16"/>
    </row>
    <row r="138" spans="2:15" x14ac:dyDescent="0.45">
      <c r="B138" s="23"/>
      <c r="C138" s="23"/>
      <c r="D138" s="23"/>
      <c r="E138" s="23"/>
      <c r="F138" s="23"/>
      <c r="G138" s="23"/>
      <c r="H138" s="23"/>
      <c r="I138" s="16"/>
      <c r="J138" s="16"/>
      <c r="K138" s="16"/>
      <c r="L138" s="16"/>
      <c r="M138" s="16"/>
      <c r="N138" s="16"/>
      <c r="O138" s="16"/>
    </row>
    <row r="139" spans="2:15" x14ac:dyDescent="0.45">
      <c r="B139" s="23"/>
      <c r="C139" s="23"/>
      <c r="D139" s="23"/>
      <c r="E139" s="23"/>
      <c r="F139" s="23"/>
      <c r="G139" s="23"/>
      <c r="H139" s="23"/>
      <c r="I139" s="16"/>
      <c r="J139" s="16"/>
      <c r="K139" s="16"/>
      <c r="L139" s="16"/>
      <c r="M139" s="16"/>
      <c r="N139" s="16"/>
      <c r="O139" s="16"/>
    </row>
    <row r="140" spans="2:15" x14ac:dyDescent="0.45">
      <c r="B140" s="23"/>
      <c r="C140" s="23"/>
      <c r="D140" s="23"/>
      <c r="E140" s="23"/>
      <c r="F140" s="23"/>
      <c r="G140" s="23"/>
      <c r="H140" s="23"/>
      <c r="I140" s="16"/>
      <c r="J140" s="16"/>
      <c r="K140" s="16"/>
      <c r="L140" s="16"/>
      <c r="M140" s="16"/>
      <c r="N140" s="16"/>
      <c r="O140" s="16"/>
    </row>
    <row r="141" spans="2:15" x14ac:dyDescent="0.45">
      <c r="B141" s="23"/>
      <c r="C141" s="23"/>
      <c r="D141" s="23"/>
      <c r="E141" s="23"/>
      <c r="F141" s="23"/>
      <c r="G141" s="23"/>
      <c r="H141" s="23"/>
      <c r="I141" s="16"/>
      <c r="J141" s="16"/>
      <c r="K141" s="16"/>
      <c r="L141" s="16"/>
      <c r="M141" s="16"/>
      <c r="N141" s="16"/>
      <c r="O141" s="16"/>
    </row>
    <row r="142" spans="2:15" x14ac:dyDescent="0.45">
      <c r="B142" s="23"/>
      <c r="C142" s="23"/>
      <c r="D142" s="23"/>
      <c r="E142" s="23"/>
      <c r="F142" s="23"/>
      <c r="G142" s="23"/>
      <c r="H142" s="23"/>
      <c r="I142" s="16"/>
      <c r="J142" s="16"/>
      <c r="K142" s="16"/>
      <c r="L142" s="16"/>
      <c r="M142" s="16"/>
      <c r="N142" s="16"/>
      <c r="O142" s="16"/>
    </row>
    <row r="143" spans="2:15" x14ac:dyDescent="0.45">
      <c r="B143" s="23"/>
      <c r="C143" s="23"/>
      <c r="D143" s="23"/>
      <c r="E143" s="23"/>
      <c r="F143" s="23"/>
      <c r="G143" s="23"/>
      <c r="H143" s="23"/>
      <c r="I143" s="16"/>
      <c r="J143" s="16"/>
      <c r="K143" s="16"/>
      <c r="L143" s="16"/>
      <c r="M143" s="16"/>
      <c r="N143" s="16"/>
      <c r="O143" s="16"/>
    </row>
    <row r="144" spans="2:15" x14ac:dyDescent="0.45">
      <c r="B144" s="23"/>
      <c r="C144" s="23"/>
      <c r="D144" s="23"/>
      <c r="E144" s="23"/>
      <c r="F144" s="23"/>
      <c r="G144" s="23"/>
      <c r="H144" s="23"/>
      <c r="I144" s="16"/>
      <c r="J144" s="16"/>
      <c r="K144" s="16"/>
      <c r="L144" s="16"/>
      <c r="M144" s="16"/>
      <c r="N144" s="16"/>
      <c r="O144" s="16"/>
    </row>
    <row r="145" spans="2:15" x14ac:dyDescent="0.45">
      <c r="B145" s="23"/>
      <c r="C145" s="23"/>
      <c r="D145" s="23"/>
      <c r="E145" s="23"/>
      <c r="F145" s="23"/>
      <c r="G145" s="23"/>
      <c r="H145" s="23"/>
      <c r="I145" s="16"/>
      <c r="J145" s="16"/>
      <c r="K145" s="16"/>
      <c r="L145" s="16"/>
      <c r="M145" s="16"/>
      <c r="N145" s="16"/>
      <c r="O145" s="16"/>
    </row>
    <row r="146" spans="2:15" x14ac:dyDescent="0.45">
      <c r="B146" s="23"/>
      <c r="C146" s="23"/>
      <c r="D146" s="23"/>
      <c r="E146" s="23"/>
      <c r="F146" s="23"/>
      <c r="G146" s="23"/>
      <c r="H146" s="23"/>
      <c r="I146" s="16"/>
      <c r="J146" s="16"/>
      <c r="K146" s="16"/>
      <c r="L146" s="16"/>
      <c r="M146" s="16"/>
      <c r="N146" s="16"/>
      <c r="O146" s="16"/>
    </row>
    <row r="147" spans="2:15" x14ac:dyDescent="0.45">
      <c r="B147" s="23"/>
      <c r="C147" s="23"/>
      <c r="D147" s="23"/>
      <c r="E147" s="23"/>
      <c r="F147" s="23"/>
      <c r="G147" s="23"/>
      <c r="H147" s="23"/>
      <c r="I147" s="16"/>
      <c r="J147" s="16"/>
      <c r="K147" s="16"/>
      <c r="L147" s="16"/>
      <c r="M147" s="16"/>
      <c r="N147" s="16"/>
      <c r="O147" s="16"/>
    </row>
    <row r="148" spans="2:15" x14ac:dyDescent="0.45">
      <c r="B148" s="23"/>
      <c r="C148" s="23"/>
      <c r="D148" s="23"/>
      <c r="E148" s="23"/>
      <c r="F148" s="23"/>
      <c r="G148" s="23"/>
      <c r="H148" s="23"/>
      <c r="I148" s="16"/>
      <c r="J148" s="16"/>
      <c r="K148" s="16"/>
      <c r="L148" s="16"/>
      <c r="M148" s="16"/>
      <c r="N148" s="16"/>
      <c r="O148" s="16"/>
    </row>
    <row r="149" spans="2:15" x14ac:dyDescent="0.45">
      <c r="B149" s="23"/>
      <c r="C149" s="23"/>
      <c r="D149" s="23"/>
      <c r="E149" s="23"/>
      <c r="F149" s="23"/>
      <c r="G149" s="23"/>
      <c r="H149" s="23"/>
      <c r="I149" s="16"/>
      <c r="J149" s="16"/>
      <c r="K149" s="16"/>
      <c r="L149" s="16"/>
      <c r="M149" s="16"/>
      <c r="N149" s="16"/>
      <c r="O149" s="16"/>
    </row>
    <row r="150" spans="2:15" x14ac:dyDescent="0.45">
      <c r="B150" s="23"/>
      <c r="C150" s="23"/>
      <c r="D150" s="23"/>
      <c r="E150" s="23"/>
      <c r="F150" s="23"/>
      <c r="G150" s="23"/>
      <c r="H150" s="23"/>
      <c r="I150" s="16"/>
      <c r="J150" s="16"/>
      <c r="K150" s="16"/>
      <c r="L150" s="16"/>
      <c r="M150" s="16"/>
      <c r="N150" s="16"/>
      <c r="O150" s="16"/>
    </row>
    <row r="151" spans="2:15" x14ac:dyDescent="0.45">
      <c r="B151" s="23"/>
      <c r="C151" s="23"/>
      <c r="D151" s="23"/>
      <c r="E151" s="23"/>
      <c r="F151" s="23"/>
      <c r="G151" s="23"/>
      <c r="H151" s="23"/>
      <c r="I151" s="16"/>
      <c r="J151" s="16"/>
      <c r="K151" s="16"/>
      <c r="L151" s="16"/>
      <c r="M151" s="16"/>
      <c r="N151" s="16"/>
      <c r="O151" s="16"/>
    </row>
    <row r="152" spans="2:15" x14ac:dyDescent="0.45">
      <c r="B152" s="23"/>
      <c r="C152" s="23"/>
      <c r="D152" s="23"/>
      <c r="E152" s="23"/>
      <c r="F152" s="23"/>
      <c r="G152" s="23"/>
      <c r="H152" s="23"/>
      <c r="I152" s="16"/>
      <c r="J152" s="16"/>
      <c r="K152" s="16"/>
      <c r="L152" s="16"/>
      <c r="M152" s="16"/>
      <c r="N152" s="16"/>
      <c r="O152" s="16"/>
    </row>
    <row r="153" spans="2:15" x14ac:dyDescent="0.45">
      <c r="B153" s="23"/>
      <c r="C153" s="23"/>
      <c r="D153" s="23"/>
      <c r="E153" s="23"/>
      <c r="F153" s="23"/>
      <c r="G153" s="23"/>
      <c r="H153" s="23"/>
      <c r="I153" s="16"/>
      <c r="J153" s="16"/>
      <c r="K153" s="16"/>
      <c r="L153" s="16"/>
      <c r="M153" s="16"/>
      <c r="N153" s="16"/>
      <c r="O153" s="16"/>
    </row>
    <row r="154" spans="2:15" x14ac:dyDescent="0.45">
      <c r="B154" s="23"/>
      <c r="C154" s="23"/>
      <c r="D154" s="23"/>
      <c r="E154" s="23"/>
      <c r="F154" s="23"/>
      <c r="G154" s="23"/>
      <c r="H154" s="23"/>
      <c r="I154" s="16"/>
      <c r="J154" s="16"/>
      <c r="K154" s="16"/>
      <c r="L154" s="16"/>
      <c r="M154" s="16"/>
      <c r="N154" s="16"/>
      <c r="O154" s="16"/>
    </row>
    <row r="155" spans="2:15" x14ac:dyDescent="0.45">
      <c r="B155" s="23"/>
      <c r="C155" s="23"/>
      <c r="D155" s="23"/>
      <c r="E155" s="23"/>
      <c r="F155" s="23"/>
      <c r="G155" s="23"/>
      <c r="H155" s="23"/>
      <c r="I155" s="16"/>
      <c r="J155" s="16"/>
      <c r="K155" s="16"/>
      <c r="L155" s="16"/>
      <c r="M155" s="16"/>
      <c r="N155" s="16"/>
      <c r="O155" s="16"/>
    </row>
    <row r="156" spans="2:15" x14ac:dyDescent="0.45">
      <c r="B156" s="23"/>
      <c r="C156" s="23"/>
      <c r="D156" s="23"/>
      <c r="E156" s="23"/>
      <c r="F156" s="23"/>
      <c r="G156" s="23"/>
      <c r="H156" s="23"/>
      <c r="I156" s="16"/>
      <c r="J156" s="16"/>
      <c r="K156" s="16"/>
      <c r="L156" s="16"/>
      <c r="M156" s="16"/>
      <c r="N156" s="16"/>
      <c r="O156" s="16"/>
    </row>
    <row r="157" spans="2:15" x14ac:dyDescent="0.45">
      <c r="B157" s="23"/>
      <c r="C157" s="23"/>
      <c r="D157" s="23"/>
      <c r="E157" s="23"/>
      <c r="F157" s="23"/>
      <c r="G157" s="23"/>
      <c r="H157" s="23"/>
      <c r="I157" s="16"/>
      <c r="J157" s="16"/>
      <c r="K157" s="16"/>
      <c r="L157" s="16"/>
      <c r="M157" s="16"/>
      <c r="N157" s="16"/>
      <c r="O157" s="16"/>
    </row>
    <row r="158" spans="2:15" x14ac:dyDescent="0.45">
      <c r="B158" s="23"/>
      <c r="C158" s="23"/>
      <c r="D158" s="23"/>
      <c r="E158" s="23"/>
      <c r="F158" s="23"/>
      <c r="G158" s="23"/>
      <c r="H158" s="23"/>
      <c r="I158" s="16"/>
      <c r="J158" s="16"/>
      <c r="K158" s="16"/>
      <c r="L158" s="16"/>
      <c r="M158" s="16"/>
      <c r="N158" s="16"/>
      <c r="O158" s="16"/>
    </row>
    <row r="159" spans="2:15" x14ac:dyDescent="0.45">
      <c r="B159" s="23"/>
      <c r="C159" s="23"/>
      <c r="D159" s="23"/>
      <c r="E159" s="23"/>
      <c r="F159" s="23"/>
      <c r="G159" s="23"/>
      <c r="H159" s="23"/>
      <c r="I159" s="16"/>
      <c r="J159" s="16"/>
      <c r="K159" s="16"/>
      <c r="L159" s="16"/>
      <c r="M159" s="16"/>
      <c r="N159" s="16"/>
      <c r="O159" s="16"/>
    </row>
    <row r="160" spans="2:15" x14ac:dyDescent="0.45">
      <c r="I160" s="16"/>
      <c r="J160" s="16"/>
      <c r="K160" s="16"/>
      <c r="L160" s="16"/>
      <c r="M160" s="16"/>
      <c r="N160" s="16"/>
      <c r="O160" s="16"/>
    </row>
    <row r="161" spans="9:15" x14ac:dyDescent="0.45">
      <c r="I161" s="16"/>
      <c r="J161" s="16"/>
      <c r="K161" s="16"/>
      <c r="L161" s="16"/>
      <c r="M161" s="16"/>
      <c r="N161" s="16"/>
      <c r="O161" s="16"/>
    </row>
    <row r="162" spans="9:15" x14ac:dyDescent="0.45">
      <c r="I162" s="16"/>
      <c r="J162" s="16"/>
      <c r="K162" s="16"/>
      <c r="L162" s="16"/>
      <c r="M162" s="16"/>
      <c r="N162" s="16"/>
      <c r="O162" s="16"/>
    </row>
    <row r="163" spans="9:15" x14ac:dyDescent="0.45">
      <c r="I163" s="16"/>
      <c r="J163" s="16"/>
      <c r="K163" s="16"/>
      <c r="L163" s="16"/>
      <c r="M163" s="16"/>
      <c r="N163" s="16"/>
      <c r="O163" s="16"/>
    </row>
    <row r="164" spans="9:15" x14ac:dyDescent="0.45">
      <c r="I164" s="16"/>
      <c r="J164" s="16"/>
      <c r="K164" s="16"/>
      <c r="L164" s="16"/>
      <c r="M164" s="16"/>
      <c r="N164" s="16"/>
      <c r="O164" s="16"/>
    </row>
    <row r="165" spans="9:15" x14ac:dyDescent="0.45">
      <c r="I165" s="16"/>
      <c r="J165" s="16"/>
      <c r="K165" s="16"/>
      <c r="L165" s="16"/>
      <c r="M165" s="16"/>
      <c r="N165" s="16"/>
      <c r="O165" s="16"/>
    </row>
    <row r="166" spans="9:15" x14ac:dyDescent="0.45">
      <c r="I166" s="16"/>
      <c r="J166" s="16"/>
      <c r="K166" s="16"/>
      <c r="L166" s="16"/>
      <c r="M166" s="16"/>
      <c r="N166" s="16"/>
      <c r="O166" s="16"/>
    </row>
    <row r="167" spans="9:15" x14ac:dyDescent="0.45">
      <c r="I167" s="16"/>
      <c r="J167" s="16"/>
      <c r="K167" s="16"/>
      <c r="L167" s="16"/>
      <c r="M167" s="16"/>
      <c r="N167" s="16"/>
      <c r="O167" s="16"/>
    </row>
    <row r="168" spans="9:15" x14ac:dyDescent="0.45">
      <c r="I168" s="16"/>
      <c r="J168" s="16"/>
      <c r="K168" s="16"/>
      <c r="L168" s="16"/>
      <c r="M168" s="16"/>
      <c r="N168" s="16"/>
      <c r="O168" s="16"/>
    </row>
    <row r="169" spans="9:15" x14ac:dyDescent="0.45">
      <c r="I169" s="16"/>
      <c r="J169" s="16"/>
      <c r="K169" s="16"/>
      <c r="L169" s="16"/>
      <c r="M169" s="16"/>
      <c r="N169" s="16"/>
      <c r="O169" s="16"/>
    </row>
    <row r="170" spans="9:15" x14ac:dyDescent="0.45">
      <c r="I170" s="16"/>
      <c r="J170" s="16"/>
      <c r="K170" s="16"/>
      <c r="L170" s="16"/>
      <c r="M170" s="16"/>
      <c r="N170" s="16"/>
      <c r="O170" s="16"/>
    </row>
    <row r="171" spans="9:15" x14ac:dyDescent="0.45">
      <c r="I171" s="16"/>
      <c r="J171" s="16"/>
      <c r="K171" s="16"/>
      <c r="L171" s="16"/>
      <c r="M171" s="16"/>
      <c r="N171" s="16"/>
      <c r="O171" s="16"/>
    </row>
    <row r="172" spans="9:15" x14ac:dyDescent="0.45">
      <c r="I172" s="16"/>
      <c r="J172" s="16"/>
      <c r="K172" s="16"/>
      <c r="L172" s="16"/>
      <c r="M172" s="16"/>
      <c r="N172" s="16"/>
      <c r="O172" s="16"/>
    </row>
    <row r="173" spans="9:15" x14ac:dyDescent="0.45">
      <c r="I173" s="16"/>
      <c r="J173" s="16"/>
      <c r="K173" s="16"/>
      <c r="L173" s="16"/>
      <c r="M173" s="16"/>
      <c r="N173" s="16"/>
      <c r="O173" s="16"/>
    </row>
    <row r="174" spans="9:15" x14ac:dyDescent="0.45">
      <c r="I174" s="16"/>
      <c r="J174" s="16"/>
      <c r="K174" s="16"/>
      <c r="L174" s="16"/>
      <c r="M174" s="16"/>
      <c r="N174" s="16"/>
      <c r="O174" s="16"/>
    </row>
    <row r="175" spans="9:15" x14ac:dyDescent="0.45">
      <c r="I175" s="16"/>
      <c r="J175" s="16"/>
      <c r="K175" s="16"/>
      <c r="L175" s="16"/>
      <c r="M175" s="16"/>
      <c r="N175" s="16"/>
      <c r="O175" s="16"/>
    </row>
    <row r="176" spans="9:15" x14ac:dyDescent="0.45">
      <c r="I176" s="16"/>
      <c r="J176" s="16"/>
      <c r="K176" s="16"/>
      <c r="L176" s="16"/>
      <c r="M176" s="16"/>
      <c r="N176" s="16"/>
      <c r="O176" s="16"/>
    </row>
    <row r="177" spans="9:15" x14ac:dyDescent="0.45">
      <c r="I177" s="16"/>
      <c r="J177" s="16"/>
      <c r="K177" s="16"/>
      <c r="L177" s="16"/>
      <c r="M177" s="16"/>
      <c r="N177" s="16"/>
      <c r="O177" s="16"/>
    </row>
    <row r="178" spans="9:15" x14ac:dyDescent="0.45">
      <c r="I178" s="16"/>
      <c r="J178" s="16"/>
      <c r="K178" s="16"/>
      <c r="L178" s="16"/>
      <c r="M178" s="16"/>
      <c r="N178" s="16"/>
      <c r="O178" s="16"/>
    </row>
    <row r="179" spans="9:15" x14ac:dyDescent="0.45">
      <c r="I179" s="16"/>
      <c r="J179" s="16"/>
      <c r="K179" s="16"/>
      <c r="L179" s="16"/>
      <c r="M179" s="16"/>
      <c r="N179" s="16"/>
      <c r="O179" s="16"/>
    </row>
    <row r="180" spans="9:15" x14ac:dyDescent="0.45">
      <c r="I180" s="16"/>
      <c r="J180" s="16"/>
      <c r="K180" s="16"/>
      <c r="L180" s="16"/>
      <c r="M180" s="16"/>
      <c r="N180" s="16"/>
      <c r="O180" s="16"/>
    </row>
    <row r="181" spans="9:15" x14ac:dyDescent="0.45">
      <c r="I181" s="16"/>
      <c r="J181" s="16"/>
      <c r="K181" s="16"/>
      <c r="L181" s="16"/>
      <c r="M181" s="16"/>
      <c r="N181" s="16"/>
      <c r="O181" s="16"/>
    </row>
    <row r="182" spans="9:15" x14ac:dyDescent="0.45">
      <c r="I182" s="16"/>
      <c r="J182" s="16"/>
      <c r="K182" s="16"/>
      <c r="L182" s="16"/>
      <c r="M182" s="16"/>
      <c r="N182" s="16"/>
      <c r="O182" s="16"/>
    </row>
    <row r="183" spans="9:15" x14ac:dyDescent="0.45">
      <c r="I183" s="16"/>
      <c r="J183" s="16"/>
      <c r="K183" s="16"/>
      <c r="L183" s="16"/>
      <c r="M183" s="16"/>
      <c r="N183" s="16"/>
      <c r="O183" s="16"/>
    </row>
  </sheetData>
  <phoneticPr fontId="17" type="noConversion"/>
  <hyperlinks>
    <hyperlink ref="N2" location="Índice!A1" display="Volver al Índice" xr:uid="{91893071-BB94-44EA-92AA-C97F1FA3252F}"/>
  </hyperlinks>
  <pageMargins left="0.7" right="0.7" top="0.75" bottom="0.75" header="0.3" footer="0.3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C0B75-8B2A-484C-B4AE-37DC504A4C3F}">
  <dimension ref="B1:T108"/>
  <sheetViews>
    <sheetView showGridLines="0" topLeftCell="A19" zoomScale="65" zoomScaleNormal="210" workbookViewId="0">
      <selection activeCell="D30" sqref="D30"/>
    </sheetView>
  </sheetViews>
  <sheetFormatPr baseColWidth="10" defaultColWidth="11.44140625" defaultRowHeight="17.399999999999999" x14ac:dyDescent="0.45"/>
  <cols>
    <col min="1" max="1" width="3.77734375" style="6" customWidth="1"/>
    <col min="2" max="2" width="11.6640625" style="6" customWidth="1"/>
    <col min="3" max="3" width="24.77734375" style="6" customWidth="1"/>
    <col min="4" max="4" width="42.33203125" style="6" customWidth="1"/>
    <col min="5" max="5" width="16.109375" style="6" customWidth="1"/>
    <col min="6" max="6" width="17" style="6" customWidth="1"/>
    <col min="7" max="8" width="18.77734375" style="6" customWidth="1"/>
    <col min="9" max="9" width="18.44140625" style="6" customWidth="1"/>
    <col min="10" max="10" width="18.6640625" style="6" customWidth="1"/>
    <col min="11" max="11" width="18.44140625" style="6" customWidth="1"/>
    <col min="12" max="12" width="17.6640625" style="6" customWidth="1"/>
    <col min="13" max="13" width="19.44140625" style="6" customWidth="1"/>
    <col min="14" max="15" width="11.44140625" style="6"/>
    <col min="16" max="16" width="28.6640625" style="6" customWidth="1"/>
    <col min="17" max="17" width="45.33203125" style="6" customWidth="1"/>
    <col min="18" max="19" width="11.44140625" style="6"/>
    <col min="20" max="20" width="21.6640625" style="6" customWidth="1"/>
    <col min="21" max="16384" width="11.44140625" style="6"/>
  </cols>
  <sheetData>
    <row r="1" spans="2:20" x14ac:dyDescent="0.45">
      <c r="D1" s="7" t="str">
        <f>Índice!$F$2</f>
        <v>Autoridad del Patrimonio Cultural del Estado de Campeche</v>
      </c>
    </row>
    <row r="2" spans="2:20" x14ac:dyDescent="0.45">
      <c r="D2" s="8" t="str">
        <f>Índice!$F$3</f>
        <v>Rehabilitación del Centro Histórico y Barrios Tradicionales de San Francisco Campeche, Municipio de Campeche</v>
      </c>
      <c r="K2" s="9" t="s">
        <v>1</v>
      </c>
    </row>
    <row r="3" spans="2:20" x14ac:dyDescent="0.45">
      <c r="D3" s="10" t="s">
        <v>163</v>
      </c>
    </row>
    <row r="5" spans="2:20" x14ac:dyDescent="0.45">
      <c r="B5" s="11" t="s">
        <v>51</v>
      </c>
    </row>
    <row r="6" spans="2:20" ht="16.95" customHeight="1" x14ac:dyDescent="0.45">
      <c r="B6" s="94" t="s">
        <v>8</v>
      </c>
      <c r="C6" s="94" t="s">
        <v>52</v>
      </c>
      <c r="D6" s="94" t="s">
        <v>53</v>
      </c>
      <c r="E6" s="94" t="s">
        <v>25</v>
      </c>
      <c r="F6" s="99" t="s">
        <v>54</v>
      </c>
      <c r="G6" s="101"/>
      <c r="H6" s="99" t="s">
        <v>74</v>
      </c>
      <c r="I6" s="101"/>
      <c r="J6" s="99" t="s">
        <v>56</v>
      </c>
      <c r="K6" s="101"/>
      <c r="L6" s="99" t="s">
        <v>57</v>
      </c>
      <c r="M6" s="101"/>
      <c r="P6" s="20" t="s">
        <v>541</v>
      </c>
    </row>
    <row r="7" spans="2:20" x14ac:dyDescent="0.45">
      <c r="B7" s="95"/>
      <c r="C7" s="95"/>
      <c r="D7" s="95"/>
      <c r="E7" s="95"/>
      <c r="F7" s="39" t="s">
        <v>26</v>
      </c>
      <c r="G7" s="39" t="s">
        <v>55</v>
      </c>
      <c r="H7" s="39" t="s">
        <v>26</v>
      </c>
      <c r="I7" s="39" t="s">
        <v>55</v>
      </c>
      <c r="J7" s="39" t="s">
        <v>26</v>
      </c>
      <c r="K7" s="39" t="s">
        <v>55</v>
      </c>
      <c r="L7" s="39" t="s">
        <v>26</v>
      </c>
      <c r="M7" s="39" t="s">
        <v>55</v>
      </c>
      <c r="P7" s="12" t="s">
        <v>519</v>
      </c>
      <c r="Q7" s="12" t="s">
        <v>18</v>
      </c>
      <c r="R7" s="12" t="s">
        <v>528</v>
      </c>
      <c r="S7" s="12" t="s">
        <v>536</v>
      </c>
      <c r="T7" s="12" t="s">
        <v>540</v>
      </c>
    </row>
    <row r="8" spans="2:20" ht="240" customHeight="1" x14ac:dyDescent="0.45">
      <c r="B8" s="31">
        <f>'Oferta - SA'!B8</f>
        <v>1</v>
      </c>
      <c r="C8" s="32" t="str">
        <f>'Oferta - SA'!C8</f>
        <v>Barrio de San Román</v>
      </c>
      <c r="D8" s="33" t="str">
        <f>'Oferta - SA'!D8</f>
        <v>Parque de San Román</v>
      </c>
      <c r="E8" s="35">
        <f>'Oferta - SA'!E8</f>
        <v>12223.3</v>
      </c>
      <c r="F8" s="34" t="str">
        <f>'Oferta - SA'!F8</f>
        <v xml:space="preserve"> - Diversos árboles
 - Áreas de pasto
 - Diversas plantas</v>
      </c>
      <c r="G8" s="34" t="s">
        <v>60</v>
      </c>
      <c r="H8" s="34" t="str">
        <f>'Oferta - SA'!H8</f>
        <v xml:space="preserve"> - Concha acústica
 - Techumbre
 - Monumento 
 - Bancas
 - Jardineras
 - Baños públicos
 - Juegos infantiles
 - Botes de basura
 - Bolardos</v>
      </c>
      <c r="I8" s="34" t="s">
        <v>64</v>
      </c>
      <c r="J8" s="34" t="str">
        <f>'Oferta - SA'!J8</f>
        <v xml:space="preserve"> - Postes
 - Lámparas techumbre
 - Luminarias concha acústica</v>
      </c>
      <c r="K8" s="34" t="s">
        <v>61</v>
      </c>
      <c r="L8" s="34" t="str">
        <f>'Oferta - SA'!L8</f>
        <v xml:space="preserve"> - Piso adoquín
 - Piso concreto
 - Piso grava
 - Banquetas 
 - Guarniciones</v>
      </c>
      <c r="M8" s="34" t="s">
        <v>65</v>
      </c>
      <c r="P8" s="56" t="str">
        <f>B5</f>
        <v>Espacios Públicos</v>
      </c>
      <c r="Q8" s="71" t="s">
        <v>649</v>
      </c>
      <c r="R8" s="36">
        <f>E23</f>
        <v>69509.399999999994</v>
      </c>
      <c r="S8" s="14">
        <v>267.52999999999997</v>
      </c>
      <c r="T8" s="14">
        <f>R8*S8</f>
        <v>18595849.781999998</v>
      </c>
    </row>
    <row r="9" spans="2:20" ht="178.2" x14ac:dyDescent="0.45">
      <c r="B9" s="31">
        <f>'Oferta - SA'!B9</f>
        <v>2</v>
      </c>
      <c r="C9" s="32" t="str">
        <f>'Oferta - SA'!C9</f>
        <v>Zona Centro</v>
      </c>
      <c r="D9" s="33" t="str">
        <f>'Oferta - SA'!D9</f>
        <v>Parque de Moch Couoh</v>
      </c>
      <c r="E9" s="35">
        <f>'Oferta - SA'!E9</f>
        <v>20607.8</v>
      </c>
      <c r="F9" s="34" t="str">
        <f>'Oferta - SA'!F9</f>
        <v xml:space="preserve"> - Múltiples jardines con especies botánicas
 - Áreas verdes
 - Palmeras</v>
      </c>
      <c r="G9" s="34" t="s">
        <v>60</v>
      </c>
      <c r="H9" s="34" t="str">
        <f>'Oferta - SA'!H9</f>
        <v xml:space="preserve"> - Puentes
 - Monumentos
 - Bancas
 - Jardineras
 - Botes de basura
 - Mesas
 - Juegos infantiles
 - Lagos artificiales
 - Quisco
 - Fuentes
 - Botes de basura</v>
      </c>
      <c r="I9" s="34" t="s">
        <v>613</v>
      </c>
      <c r="J9" s="34" t="str">
        <f>'Oferta - SA'!J9</f>
        <v xml:space="preserve"> - Postes
 - Luminarias en puentes
 - Luminarias en fuentes
</v>
      </c>
      <c r="K9" s="34" t="s">
        <v>61</v>
      </c>
      <c r="L9" s="34" t="str">
        <f>'Oferta - SA'!L9</f>
        <v xml:space="preserve"> - Piso mosaicos
 - Piso concreto
 - Banquetas 
 - Guarniciones</v>
      </c>
      <c r="M9" s="34" t="s">
        <v>591</v>
      </c>
      <c r="P9" s="56" t="str">
        <f>B25</f>
        <v>Templos</v>
      </c>
      <c r="Q9" s="71" t="s">
        <v>648</v>
      </c>
      <c r="R9" s="36">
        <f>E36</f>
        <v>16808.699999999997</v>
      </c>
      <c r="S9" s="14">
        <v>302.47000000000003</v>
      </c>
      <c r="T9" s="14">
        <f t="shared" ref="T9:T10" si="0">R9*S9</f>
        <v>5084127.4889999991</v>
      </c>
    </row>
    <row r="10" spans="2:20" ht="81" x14ac:dyDescent="0.45">
      <c r="B10" s="31">
        <f>'Oferta - SA'!B10</f>
        <v>3</v>
      </c>
      <c r="C10" s="32" t="str">
        <f>'Oferta - SA'!C10</f>
        <v>Zona Centro</v>
      </c>
      <c r="D10" s="33" t="str">
        <f>'Oferta - SA'!D10</f>
        <v>Pasaje San Juan</v>
      </c>
      <c r="E10" s="35">
        <f>'Oferta - SA'!E10</f>
        <v>1561.2</v>
      </c>
      <c r="F10" s="33" t="str">
        <f>'Oferta - SA'!F10</f>
        <v>n.a.</v>
      </c>
      <c r="G10" s="33" t="s">
        <v>113</v>
      </c>
      <c r="H10" s="34" t="str">
        <f>'Oferta - SA'!H10</f>
        <v xml:space="preserve"> - Bancas</v>
      </c>
      <c r="I10" s="34" t="s">
        <v>594</v>
      </c>
      <c r="J10" s="34" t="str">
        <f>'Oferta - SA'!J10</f>
        <v xml:space="preserve"> - Postes
 - Luminarias en muros
 - Luminarias oranmentales</v>
      </c>
      <c r="K10" s="34" t="s">
        <v>597</v>
      </c>
      <c r="L10" s="34" t="str">
        <f>'Oferta - SA'!L10</f>
        <v xml:space="preserve"> - Piso adoquín
 - Piso concreto
 - Banquetas 
 - Guarniciones</v>
      </c>
      <c r="M10" s="34" t="s">
        <v>591</v>
      </c>
      <c r="P10" s="56" t="str">
        <f>B38</f>
        <v>Baluartes, Puertas y Murallas</v>
      </c>
      <c r="Q10" s="71" t="s">
        <v>650</v>
      </c>
      <c r="R10" s="36">
        <f>E55</f>
        <v>8144.4</v>
      </c>
      <c r="S10" s="14">
        <v>220.68</v>
      </c>
      <c r="T10" s="14">
        <f t="shared" si="0"/>
        <v>1797306.192</v>
      </c>
    </row>
    <row r="11" spans="2:20" ht="97.2" x14ac:dyDescent="0.45">
      <c r="B11" s="31">
        <f>'Oferta - SA'!B11</f>
        <v>4</v>
      </c>
      <c r="C11" s="32" t="str">
        <f>'Oferta - SA'!C11</f>
        <v>Zona Centro</v>
      </c>
      <c r="D11" s="33" t="str">
        <f>'Oferta - SA'!D11</f>
        <v>Pasaje Román Piña Chan</v>
      </c>
      <c r="E11" s="35">
        <f>'Oferta - SA'!E11</f>
        <v>1030.9000000000001</v>
      </c>
      <c r="F11" s="34" t="str">
        <f>'Oferta - SA'!F11</f>
        <v xml:space="preserve"> - Diversos árboles  </v>
      </c>
      <c r="G11" s="34" t="s">
        <v>599</v>
      </c>
      <c r="H11" s="34" t="str">
        <f>'Oferta - SA'!H11</f>
        <v xml:space="preserve"> - Bancas
 - Botes de basura</v>
      </c>
      <c r="I11" s="34" t="s">
        <v>601</v>
      </c>
      <c r="J11" s="34" t="str">
        <f>'Oferta - SA'!J11</f>
        <v xml:space="preserve"> - Postes
</v>
      </c>
      <c r="K11" s="34" t="s">
        <v>602</v>
      </c>
      <c r="L11" s="34" t="str">
        <f>'Oferta - SA'!L11</f>
        <v xml:space="preserve"> - Piso cerámico
 - Piso adoquín
 - Piso concreto estampado y escobillado
 </v>
      </c>
      <c r="M11" s="34" t="s">
        <v>643</v>
      </c>
      <c r="P11" s="102" t="s">
        <v>14</v>
      </c>
      <c r="Q11" s="103"/>
      <c r="R11" s="103"/>
      <c r="S11" s="104"/>
      <c r="T11" s="19">
        <f>SUM(T7:T10)</f>
        <v>25477283.463</v>
      </c>
    </row>
    <row r="12" spans="2:20" ht="64.8" x14ac:dyDescent="0.45">
      <c r="B12" s="31">
        <f>'Oferta - SA'!B12</f>
        <v>5</v>
      </c>
      <c r="C12" s="32" t="str">
        <f>'Oferta - SA'!C12</f>
        <v>Zona Centro</v>
      </c>
      <c r="D12" s="33" t="str">
        <f>'Oferta - SA'!D12</f>
        <v>Plaza de la República</v>
      </c>
      <c r="E12" s="35">
        <f>'Oferta - SA'!E12</f>
        <v>5739.6</v>
      </c>
      <c r="F12" s="34" t="str">
        <f>'Oferta - SA'!F12</f>
        <v xml:space="preserve"> - Áreas de pasto
 - Palmeras</v>
      </c>
      <c r="G12" s="34" t="s">
        <v>604</v>
      </c>
      <c r="H12" s="34" t="str">
        <f>'Oferta - SA'!H12</f>
        <v xml:space="preserve"> - Bancas
 - Botes de basura</v>
      </c>
      <c r="I12" s="34" t="s">
        <v>601</v>
      </c>
      <c r="J12" s="34" t="str">
        <f>'Oferta - SA'!J12</f>
        <v xml:space="preserve"> - Postes
</v>
      </c>
      <c r="K12" s="34" t="s">
        <v>602</v>
      </c>
      <c r="L12" s="34" t="str">
        <f>'Oferta - SA'!L12</f>
        <v xml:space="preserve"> - Piso concreto
 - Banquetas 
 - Guarniciones</v>
      </c>
      <c r="M12" s="34" t="s">
        <v>643</v>
      </c>
    </row>
    <row r="13" spans="2:20" ht="97.2" x14ac:dyDescent="0.45">
      <c r="B13" s="31">
        <f>'Oferta - SA'!B13</f>
        <v>6</v>
      </c>
      <c r="C13" s="32" t="str">
        <f>'Oferta - SA'!C13</f>
        <v>Zona Centro</v>
      </c>
      <c r="D13" s="33" t="str">
        <f>'Oferta - SA'!D13</f>
        <v>Parque Principal</v>
      </c>
      <c r="E13" s="35">
        <f>'Oferta - SA'!E13</f>
        <v>4811.5</v>
      </c>
      <c r="F13" s="34" t="str">
        <f>'Oferta - SA'!F13</f>
        <v xml:space="preserve"> - Áreas de pasto
 - Diversos árboles
 - Diversos arbustos</v>
      </c>
      <c r="G13" s="34" t="s">
        <v>609</v>
      </c>
      <c r="H13" s="34" t="str">
        <f>'Oferta - SA'!H13</f>
        <v xml:space="preserve"> - Bancas
 - Botes de basura
 - Glorieta
 - Quiosco
 - Columnas
 - Rejas</v>
      </c>
      <c r="I13" s="34" t="s">
        <v>614</v>
      </c>
      <c r="J13" s="34" t="str">
        <f>'Oferta - SA'!J13</f>
        <v xml:space="preserve"> - Postes
 - Luminarias ornamentales</v>
      </c>
      <c r="K13" s="34" t="s">
        <v>612</v>
      </c>
      <c r="L13" s="34" t="str">
        <f>'Oferta - SA'!L13</f>
        <v xml:space="preserve"> - Piso cerámico
 - Piso adoquín
 - Piso concreto estampado y escobillado
 </v>
      </c>
      <c r="M13" s="34" t="s">
        <v>643</v>
      </c>
    </row>
    <row r="14" spans="2:20" ht="129.6" x14ac:dyDescent="0.45">
      <c r="B14" s="31">
        <f>'Oferta - SA'!B14</f>
        <v>7</v>
      </c>
      <c r="C14" s="32" t="str">
        <f>'Oferta - SA'!C14</f>
        <v>Zona Centro</v>
      </c>
      <c r="D14" s="33" t="str">
        <f>'Oferta - SA'!D14</f>
        <v>Parque de las Banderas</v>
      </c>
      <c r="E14" s="35">
        <f>'Oferta - SA'!E14</f>
        <v>5038.3</v>
      </c>
      <c r="F14" s="34" t="str">
        <f>'Oferta - SA'!F14</f>
        <v xml:space="preserve"> - Áreas de pasto
 - Palmeras
 - Diversos árboles
 - Arbustos</v>
      </c>
      <c r="G14" s="34" t="s">
        <v>615</v>
      </c>
      <c r="H14" s="34" t="str">
        <f>'Oferta - SA'!H14</f>
        <v xml:space="preserve"> - Bancas
 - Botes de basura
 - Fuentes
 - Jardineras
 - Espejo de agua
 - Sistema de videovigilancia
 - Paradero</v>
      </c>
      <c r="I14" s="34" t="s">
        <v>618</v>
      </c>
      <c r="J14" s="34" t="str">
        <f>'Oferta - SA'!J14</f>
        <v xml:space="preserve"> - Postes
 - Luminarias en jardineras</v>
      </c>
      <c r="K14" s="34" t="s">
        <v>619</v>
      </c>
      <c r="L14" s="34" t="str">
        <f>'Oferta - SA'!L14</f>
        <v xml:space="preserve"> - Piso cerámico
 - Piso adoquín
 - Piso concreto estampado y escobillado
 </v>
      </c>
      <c r="M14" s="34" t="s">
        <v>643</v>
      </c>
    </row>
    <row r="15" spans="2:20" ht="81" x14ac:dyDescent="0.45">
      <c r="B15" s="31">
        <f>'Oferta - SA'!B15</f>
        <v>8</v>
      </c>
      <c r="C15" s="32" t="str">
        <f>'Oferta - SA'!C15</f>
        <v>Zona Centro</v>
      </c>
      <c r="D15" s="33" t="str">
        <f>'Oferta - SA'!D15</f>
        <v>Plaza Juan Carbó</v>
      </c>
      <c r="E15" s="35">
        <f>'Oferta - SA'!E15</f>
        <v>1554.4</v>
      </c>
      <c r="F15" s="34" t="str">
        <f>'Oferta - SA'!F15</f>
        <v xml:space="preserve"> - Áreas de pasto
 - Palmeras</v>
      </c>
      <c r="G15" s="34" t="s">
        <v>604</v>
      </c>
      <c r="H15" s="34" t="str">
        <f>'Oferta - SA'!H15</f>
        <v xml:space="preserve"> - Bancas
 - Botes de basura
 - Bolardos</v>
      </c>
      <c r="I15" s="34" t="s">
        <v>622</v>
      </c>
      <c r="J15" s="34" t="str">
        <f>'Oferta - SA'!J15</f>
        <v xml:space="preserve"> - Postes
</v>
      </c>
      <c r="K15" s="34" t="s">
        <v>602</v>
      </c>
      <c r="L15" s="34" t="str">
        <f>'Oferta - SA'!L15</f>
        <v xml:space="preserve"> - Piso adoquín
 - Piso concreto estampado y escobillado
  - Guarniciones</v>
      </c>
      <c r="M15" s="34" t="s">
        <v>643</v>
      </c>
    </row>
    <row r="16" spans="2:20" ht="113.4" x14ac:dyDescent="0.45">
      <c r="B16" s="31">
        <f>'Oferta - SA'!B16</f>
        <v>9</v>
      </c>
      <c r="C16" s="32" t="str">
        <f>'Oferta - SA'!C16</f>
        <v>Zona Centro</v>
      </c>
      <c r="D16" s="33" t="str">
        <f>'Oferta - SA'!D16</f>
        <v>Plaza del Patrimonio Mundial</v>
      </c>
      <c r="E16" s="35">
        <f>'Oferta - SA'!E16</f>
        <v>921.8</v>
      </c>
      <c r="F16" s="34" t="str">
        <f>'Oferta - SA'!F16</f>
        <v xml:space="preserve"> - Áreas de pasto
 - Palmeras</v>
      </c>
      <c r="G16" s="34" t="s">
        <v>626</v>
      </c>
      <c r="H16" s="34" t="str">
        <f>'Oferta - SA'!H16</f>
        <v xml:space="preserve"> - Fuente
 - Maqueta
 - Bancas
 - Botes de basura</v>
      </c>
      <c r="I16" s="84" t="s">
        <v>628</v>
      </c>
      <c r="J16" s="34" t="str">
        <f>'Oferta - SA'!J16</f>
        <v xml:space="preserve"> - Postes
</v>
      </c>
      <c r="K16" s="34" t="s">
        <v>586</v>
      </c>
      <c r="L16" s="34" t="str">
        <f>'Oferta - SA'!L16</f>
        <v xml:space="preserve"> - Piso adoquín
 - Piso concreto estampado y escobillado
  - Guarniciones</v>
      </c>
      <c r="M16" s="34" t="s">
        <v>643</v>
      </c>
    </row>
    <row r="17" spans="2:13" ht="145.80000000000001" x14ac:dyDescent="0.45">
      <c r="B17" s="31">
        <f>'Oferta - SA'!B17</f>
        <v>10</v>
      </c>
      <c r="C17" s="32" t="str">
        <f>'Oferta - SA'!C17</f>
        <v>Barrio de Guadalupe</v>
      </c>
      <c r="D17" s="33" t="str">
        <f>'Oferta - SA'!D17</f>
        <v>Parque del Cuarto Centenario</v>
      </c>
      <c r="E17" s="35">
        <f>'Oferta - SA'!E17</f>
        <v>4483.8999999999996</v>
      </c>
      <c r="F17" s="34" t="str">
        <f>'Oferta - SA'!F17</f>
        <v xml:space="preserve"> - Áreas de pasto
 - Palmeras
 - Diversos árboles
 - Arbustos</v>
      </c>
      <c r="G17" s="34" t="s">
        <v>615</v>
      </c>
      <c r="H17" s="34" t="str">
        <f>'Oferta - SA'!H17</f>
        <v xml:space="preserve"> - Fuente
 - Columnas y muros
 - Bancas
 - Botes de basura
 - Monumentos</v>
      </c>
      <c r="I17" s="84" t="s">
        <v>630</v>
      </c>
      <c r="J17" s="34" t="str">
        <f>'Oferta - SA'!J17</f>
        <v xml:space="preserve"> - Postes
</v>
      </c>
      <c r="K17" s="34" t="s">
        <v>602</v>
      </c>
      <c r="L17" s="34" t="str">
        <f>'Oferta - SA'!L17</f>
        <v xml:space="preserve"> - Piso adoquín
 - Piso concreto estampado y escobillado
  - Guarniciones</v>
      </c>
      <c r="M17" s="34" t="s">
        <v>643</v>
      </c>
    </row>
    <row r="18" spans="2:13" ht="81" x14ac:dyDescent="0.45">
      <c r="B18" s="31">
        <f>'Oferta - SA'!B18</f>
        <v>11</v>
      </c>
      <c r="C18" s="32" t="str">
        <f>'Oferta - SA'!C18</f>
        <v>Zona Centro</v>
      </c>
      <c r="D18" s="33" t="str">
        <f>'Oferta - SA'!D18</f>
        <v>Pasaje San Pedro</v>
      </c>
      <c r="E18" s="35">
        <f>'Oferta - SA'!E18</f>
        <v>1746.2</v>
      </c>
      <c r="F18" s="33" t="str">
        <f>'Oferta - SA'!F18</f>
        <v>n.a.</v>
      </c>
      <c r="G18" s="33" t="s">
        <v>113</v>
      </c>
      <c r="H18" s="34" t="str">
        <f>'Oferta - SA'!H18</f>
        <v xml:space="preserve"> - Bancas</v>
      </c>
      <c r="I18" s="34" t="s">
        <v>594</v>
      </c>
      <c r="J18" s="34" t="str">
        <f>'Oferta - SA'!J18</f>
        <v xml:space="preserve"> - Postes
</v>
      </c>
      <c r="K18" s="34" t="s">
        <v>632</v>
      </c>
      <c r="L18" s="34" t="str">
        <f>'Oferta - SA'!L18</f>
        <v xml:space="preserve"> - Piso adoquín
 - Piso concreto
 - Banquetas 
 - Guarniciones</v>
      </c>
      <c r="M18" s="34" t="s">
        <v>591</v>
      </c>
    </row>
    <row r="19" spans="2:13" ht="145.80000000000001" x14ac:dyDescent="0.45">
      <c r="B19" s="31">
        <f>'Oferta - SA'!B19</f>
        <v>12</v>
      </c>
      <c r="C19" s="32" t="str">
        <f>'Oferta - SA'!C19</f>
        <v>Barrio de Guadalupe</v>
      </c>
      <c r="D19" s="33" t="str">
        <f>'Oferta - SA'!D19</f>
        <v>Parque del Músico</v>
      </c>
      <c r="E19" s="35">
        <f>'Oferta - SA'!E19</f>
        <v>2331.1</v>
      </c>
      <c r="F19" s="34" t="str">
        <f>'Oferta - SA'!F19</f>
        <v xml:space="preserve"> - Áreas de pasto
 - Diversos árboles</v>
      </c>
      <c r="G19" s="34" t="s">
        <v>604</v>
      </c>
      <c r="H19" s="34" t="str">
        <f>'Oferta - SA'!H19</f>
        <v xml:space="preserve"> - Bancas
 - Botes de basura
 - Quiosco
 - Fuente</v>
      </c>
      <c r="I19" s="84" t="s">
        <v>635</v>
      </c>
      <c r="J19" s="34" t="str">
        <f>'Oferta - SA'!J19</f>
        <v xml:space="preserve"> - Postes
</v>
      </c>
      <c r="K19" s="34" t="s">
        <v>632</v>
      </c>
      <c r="L19" s="34" t="str">
        <f>'Oferta - SA'!L19</f>
        <v xml:space="preserve"> - Piso adoquín
 - Piso concreto
 - Banquetas 
 - Guarniciones</v>
      </c>
      <c r="M19" s="34" t="s">
        <v>591</v>
      </c>
    </row>
    <row r="20" spans="2:13" ht="64.8" x14ac:dyDescent="0.45">
      <c r="B20" s="31">
        <f>'Oferta - SA'!B20</f>
        <v>13</v>
      </c>
      <c r="C20" s="32" t="str">
        <f>'Oferta - SA'!C20</f>
        <v>Barrio de Guadalupe</v>
      </c>
      <c r="D20" s="33" t="str">
        <f>'Oferta - SA'!D20</f>
        <v>Parque de Guadalupe</v>
      </c>
      <c r="E20" s="35">
        <f>'Oferta - SA'!E20</f>
        <v>1435.3</v>
      </c>
      <c r="F20" s="34" t="str">
        <f>'Oferta - SA'!F20</f>
        <v xml:space="preserve"> - Diversos árboles  </v>
      </c>
      <c r="G20" s="34" t="s">
        <v>636</v>
      </c>
      <c r="H20" s="34" t="str">
        <f>'Oferta - SA'!H20</f>
        <v xml:space="preserve"> - Bancas
 - Botes de basura
 - Quiosco
 - Jardineras</v>
      </c>
      <c r="I20" s="34" t="s">
        <v>638</v>
      </c>
      <c r="J20" s="34" t="str">
        <f>'Oferta - SA'!J20</f>
        <v xml:space="preserve"> - Postes</v>
      </c>
      <c r="K20" s="34" t="s">
        <v>640</v>
      </c>
      <c r="L20" s="34" t="str">
        <f>'Oferta - SA'!L20</f>
        <v xml:space="preserve"> - Piso adoquín
 - Piso concreto
</v>
      </c>
      <c r="M20" s="34" t="s">
        <v>626</v>
      </c>
    </row>
    <row r="21" spans="2:13" ht="97.2" x14ac:dyDescent="0.45">
      <c r="B21" s="31">
        <f>'Oferta - SA'!B21</f>
        <v>14</v>
      </c>
      <c r="C21" s="32" t="str">
        <f>'Oferta - SA'!C21</f>
        <v>Barrio de San Francisco</v>
      </c>
      <c r="D21" s="33" t="str">
        <f>'Oferta - SA'!D21</f>
        <v>Parque San Francisco</v>
      </c>
      <c r="E21" s="35">
        <f>'Oferta - SA'!E21</f>
        <v>4284.2</v>
      </c>
      <c r="F21" s="34" t="str">
        <f>'Oferta - SA'!F21</f>
        <v xml:space="preserve"> - Diversos árboles  </v>
      </c>
      <c r="G21" s="34" t="s">
        <v>636</v>
      </c>
      <c r="H21" s="34" t="str">
        <f>'Oferta - SA'!H21</f>
        <v xml:space="preserve"> - Bancas
 - Botes de basura</v>
      </c>
      <c r="I21" s="34" t="s">
        <v>642</v>
      </c>
      <c r="J21" s="34" t="str">
        <f>'Oferta - SA'!J21</f>
        <v xml:space="preserve"> - Postes
</v>
      </c>
      <c r="K21" s="34" t="s">
        <v>602</v>
      </c>
      <c r="L21" s="34" t="str">
        <f>'Oferta - SA'!L21</f>
        <v xml:space="preserve"> - Piso cerámico
 - Piso adoquín
 - Piso concreto estampado y escobillado
 </v>
      </c>
      <c r="M21" s="34" t="s">
        <v>643</v>
      </c>
    </row>
    <row r="22" spans="2:13" ht="97.2" x14ac:dyDescent="0.45">
      <c r="B22" s="31">
        <f>'Oferta - SA'!B22</f>
        <v>15</v>
      </c>
      <c r="C22" s="32" t="str">
        <f>'Oferta - SA'!C22</f>
        <v>Barrio de San Francisco</v>
      </c>
      <c r="D22" s="33" t="str">
        <f>'Oferta - SA'!D22</f>
        <v>Plazuela San Francisco</v>
      </c>
      <c r="E22" s="35">
        <f>'Oferta - SA'!E22</f>
        <v>1739.9</v>
      </c>
      <c r="F22" s="33" t="str">
        <f>'Oferta - SA'!F22</f>
        <v>n.a.</v>
      </c>
      <c r="G22" s="33" t="s">
        <v>113</v>
      </c>
      <c r="H22" s="34" t="str">
        <f>'Oferta - SA'!H22</f>
        <v xml:space="preserve"> - Bancas
</v>
      </c>
      <c r="I22" s="34" t="s">
        <v>645</v>
      </c>
      <c r="J22" s="34" t="str">
        <f>'Oferta - SA'!J22</f>
        <v xml:space="preserve"> - Postes
</v>
      </c>
      <c r="K22" s="34" t="s">
        <v>602</v>
      </c>
      <c r="L22" s="34" t="str">
        <f>'Oferta - SA'!L22</f>
        <v xml:space="preserve"> - Piso cerámico
 - Piso adoquín
 - Piso concreto estampado y escobillado
 </v>
      </c>
      <c r="M22" s="34" t="s">
        <v>643</v>
      </c>
    </row>
    <row r="23" spans="2:13" x14ac:dyDescent="0.45">
      <c r="B23" s="96" t="s">
        <v>83</v>
      </c>
      <c r="C23" s="97"/>
      <c r="D23" s="98"/>
      <c r="E23" s="35">
        <f>SUM(E8:E22)</f>
        <v>69509.399999999994</v>
      </c>
      <c r="F23" s="34"/>
      <c r="G23" s="34"/>
      <c r="H23" s="34"/>
      <c r="I23" s="34"/>
      <c r="J23" s="34"/>
      <c r="K23" s="34"/>
      <c r="L23" s="34"/>
      <c r="M23" s="34"/>
    </row>
    <row r="25" spans="2:13" x14ac:dyDescent="0.45">
      <c r="B25" s="11" t="s">
        <v>85</v>
      </c>
    </row>
    <row r="26" spans="2:13" ht="16.95" customHeight="1" x14ac:dyDescent="0.45">
      <c r="B26" s="94" t="s">
        <v>8</v>
      </c>
      <c r="C26" s="94" t="s">
        <v>52</v>
      </c>
      <c r="D26" s="94" t="s">
        <v>53</v>
      </c>
      <c r="E26" s="94" t="s">
        <v>25</v>
      </c>
      <c r="F26" s="38" t="s">
        <v>98</v>
      </c>
      <c r="G26" s="38" t="s">
        <v>56</v>
      </c>
      <c r="H26" s="38" t="s">
        <v>57</v>
      </c>
      <c r="I26" s="38" t="s">
        <v>87</v>
      </c>
    </row>
    <row r="27" spans="2:13" x14ac:dyDescent="0.45">
      <c r="B27" s="95"/>
      <c r="C27" s="95"/>
      <c r="D27" s="95"/>
      <c r="E27" s="95"/>
      <c r="F27" s="99" t="s">
        <v>55</v>
      </c>
      <c r="G27" s="100"/>
      <c r="H27" s="100"/>
      <c r="I27" s="100"/>
    </row>
    <row r="28" spans="2:13" x14ac:dyDescent="0.45">
      <c r="B28" s="31">
        <f>'Oferta - SA'!B28</f>
        <v>1</v>
      </c>
      <c r="C28" s="32" t="str">
        <f>'Oferta - SA'!C28</f>
        <v>Barrio de San Román</v>
      </c>
      <c r="D28" s="40" t="str">
        <f>'Oferta - SA'!D28</f>
        <v>Parroquia Santuario del Cristo Negro</v>
      </c>
      <c r="E28" s="35">
        <f>'Oferta - SA'!E28</f>
        <v>3234.3</v>
      </c>
      <c r="F28" s="34" t="s">
        <v>646</v>
      </c>
      <c r="G28" s="34" t="s">
        <v>659</v>
      </c>
      <c r="H28" s="34" t="s">
        <v>647</v>
      </c>
      <c r="I28" s="34" t="s">
        <v>647</v>
      </c>
    </row>
    <row r="29" spans="2:13" x14ac:dyDescent="0.45">
      <c r="B29" s="31">
        <f>'Oferta - SA'!B29</f>
        <v>2</v>
      </c>
      <c r="C29" s="32" t="str">
        <f>'Oferta - SA'!C29</f>
        <v>Zona Centro</v>
      </c>
      <c r="D29" s="40" t="str">
        <f>'Oferta - SA'!D29</f>
        <v>Templo de San José (Ex - Convento)</v>
      </c>
      <c r="E29" s="35">
        <f>'Oferta - SA'!E29</f>
        <v>2152.6999999999998</v>
      </c>
      <c r="F29" s="34" t="s">
        <v>646</v>
      </c>
      <c r="G29" s="34" t="s">
        <v>659</v>
      </c>
      <c r="H29" s="34" t="s">
        <v>647</v>
      </c>
      <c r="I29" s="34" t="s">
        <v>647</v>
      </c>
    </row>
    <row r="30" spans="2:13" x14ac:dyDescent="0.45">
      <c r="B30" s="31">
        <f>'Oferta - SA'!B30</f>
        <v>3</v>
      </c>
      <c r="C30" s="32" t="str">
        <f>'Oferta - SA'!C30</f>
        <v>Zona Centro</v>
      </c>
      <c r="D30" s="40" t="str">
        <f>'Oferta - SA'!D30</f>
        <v>Iglesia de San Roque y San Francisquito</v>
      </c>
      <c r="E30" s="35">
        <f>'Oferta - SA'!E30</f>
        <v>956.2</v>
      </c>
      <c r="F30" s="34" t="s">
        <v>646</v>
      </c>
      <c r="G30" s="34" t="s">
        <v>659</v>
      </c>
      <c r="H30" s="34" t="s">
        <v>647</v>
      </c>
      <c r="I30" s="34" t="s">
        <v>647</v>
      </c>
    </row>
    <row r="31" spans="2:13" ht="32.4" x14ac:dyDescent="0.45">
      <c r="B31" s="31">
        <f>'Oferta - SA'!B31</f>
        <v>4</v>
      </c>
      <c r="C31" s="32" t="str">
        <f>'Oferta - SA'!C31</f>
        <v>Zona Centro</v>
      </c>
      <c r="D31" s="40" t="str">
        <f>'Oferta - SA'!D31</f>
        <v>Santa Iglesia Catedral de Nuestra Señora de la Inmaculada Concepción</v>
      </c>
      <c r="E31" s="35">
        <f>'Oferta - SA'!E31</f>
        <v>4884.3999999999996</v>
      </c>
      <c r="F31" s="34" t="s">
        <v>646</v>
      </c>
      <c r="G31" s="34" t="s">
        <v>659</v>
      </c>
      <c r="H31" s="34" t="s">
        <v>647</v>
      </c>
      <c r="I31" s="34" t="s">
        <v>646</v>
      </c>
    </row>
    <row r="32" spans="2:13" x14ac:dyDescent="0.45">
      <c r="B32" s="31">
        <f>'Oferta - SA'!B32</f>
        <v>5</v>
      </c>
      <c r="C32" s="32" t="str">
        <f>'Oferta - SA'!C32</f>
        <v>Zona Centro</v>
      </c>
      <c r="D32" s="40" t="str">
        <f>'Oferta - SA'!D32</f>
        <v>Templo del Dulce Nombre de Jesús</v>
      </c>
      <c r="E32" s="35">
        <f>'Oferta - SA'!E32</f>
        <v>1003.9</v>
      </c>
      <c r="F32" s="34" t="s">
        <v>646</v>
      </c>
      <c r="G32" s="34" t="s">
        <v>659</v>
      </c>
      <c r="H32" s="34" t="s">
        <v>647</v>
      </c>
      <c r="I32" s="34" t="s">
        <v>647</v>
      </c>
    </row>
    <row r="33" spans="2:13" x14ac:dyDescent="0.45">
      <c r="B33" s="31">
        <f>'Oferta - SA'!B33</f>
        <v>6</v>
      </c>
      <c r="C33" s="32" t="str">
        <f>'Oferta - SA'!C33</f>
        <v>Zona Centro</v>
      </c>
      <c r="D33" s="40" t="str">
        <f>'Oferta - SA'!D33</f>
        <v>Templo de San Juan de Dios</v>
      </c>
      <c r="E33" s="35">
        <f>'Oferta - SA'!E33</f>
        <v>773.9</v>
      </c>
      <c r="F33" s="34" t="s">
        <v>646</v>
      </c>
      <c r="G33" s="34" t="s">
        <v>659</v>
      </c>
      <c r="H33" s="34" t="s">
        <v>647</v>
      </c>
      <c r="I33" s="34" t="s">
        <v>647</v>
      </c>
    </row>
    <row r="34" spans="2:13" ht="32.4" x14ac:dyDescent="0.45">
      <c r="B34" s="31">
        <f>'Oferta - SA'!B34</f>
        <v>7</v>
      </c>
      <c r="C34" s="32" t="str">
        <f>'Oferta - SA'!C34</f>
        <v>Barrio de Guadalupe</v>
      </c>
      <c r="D34" s="40" t="str">
        <f>'Oferta - SA'!D34</f>
        <v>Santuario Diocesano de Nuestra Señora de Guadalupe</v>
      </c>
      <c r="E34" s="35">
        <f>'Oferta - SA'!E34</f>
        <v>1472.2</v>
      </c>
      <c r="F34" s="34" t="s">
        <v>646</v>
      </c>
      <c r="G34" s="34" t="s">
        <v>659</v>
      </c>
      <c r="H34" s="34" t="s">
        <v>647</v>
      </c>
      <c r="I34" s="34" t="s">
        <v>647</v>
      </c>
    </row>
    <row r="35" spans="2:13" x14ac:dyDescent="0.45">
      <c r="B35" s="31">
        <f>'Oferta - SA'!B35</f>
        <v>8</v>
      </c>
      <c r="C35" s="32" t="str">
        <f>'Oferta - SA'!C35</f>
        <v>Barrio de San Francisco</v>
      </c>
      <c r="D35" s="40" t="str">
        <f>'Oferta - SA'!D35</f>
        <v>Parroquia San Francisco de Asís</v>
      </c>
      <c r="E35" s="35">
        <f>'Oferta - SA'!E35</f>
        <v>2331.1</v>
      </c>
      <c r="F35" s="34" t="s">
        <v>646</v>
      </c>
      <c r="G35" s="34" t="s">
        <v>659</v>
      </c>
      <c r="H35" s="34" t="s">
        <v>647</v>
      </c>
      <c r="I35" s="34" t="s">
        <v>647</v>
      </c>
    </row>
    <row r="36" spans="2:13" x14ac:dyDescent="0.45">
      <c r="B36" s="96" t="s">
        <v>83</v>
      </c>
      <c r="C36" s="97"/>
      <c r="D36" s="98"/>
      <c r="E36" s="35">
        <f>SUM(E28:E35)</f>
        <v>16808.699999999997</v>
      </c>
      <c r="F36" s="34"/>
      <c r="G36" s="34"/>
      <c r="H36" s="34"/>
      <c r="I36" s="34"/>
    </row>
    <row r="37" spans="2:13" x14ac:dyDescent="0.45">
      <c r="B37" s="41"/>
      <c r="C37" s="41"/>
      <c r="D37" s="41"/>
      <c r="E37" s="42"/>
      <c r="F37" s="43"/>
      <c r="G37" s="44"/>
      <c r="H37" s="44"/>
      <c r="I37" s="44"/>
      <c r="J37" s="44"/>
      <c r="K37" s="37"/>
      <c r="L37" s="37"/>
      <c r="M37" s="37"/>
    </row>
    <row r="38" spans="2:13" x14ac:dyDescent="0.45">
      <c r="B38" s="11" t="s">
        <v>97</v>
      </c>
    </row>
    <row r="39" spans="2:13" ht="16.95" customHeight="1" x14ac:dyDescent="0.45">
      <c r="B39" s="94" t="s">
        <v>8</v>
      </c>
      <c r="C39" s="94" t="s">
        <v>52</v>
      </c>
      <c r="D39" s="94" t="s">
        <v>53</v>
      </c>
      <c r="E39" s="94" t="s">
        <v>25</v>
      </c>
      <c r="F39" s="94" t="s">
        <v>24</v>
      </c>
      <c r="G39" s="38" t="s">
        <v>98</v>
      </c>
      <c r="H39" s="38" t="s">
        <v>56</v>
      </c>
      <c r="I39" s="38" t="s">
        <v>54</v>
      </c>
      <c r="J39" s="38" t="s">
        <v>87</v>
      </c>
    </row>
    <row r="40" spans="2:13" x14ac:dyDescent="0.45">
      <c r="B40" s="95"/>
      <c r="C40" s="95"/>
      <c r="D40" s="95"/>
      <c r="E40" s="95"/>
      <c r="F40" s="95"/>
      <c r="G40" s="99" t="s">
        <v>55</v>
      </c>
      <c r="H40" s="100"/>
      <c r="I40" s="100"/>
      <c r="J40" s="100"/>
    </row>
    <row r="41" spans="2:13" x14ac:dyDescent="0.45">
      <c r="B41" s="31">
        <f>'Oferta - SA'!B41</f>
        <v>1</v>
      </c>
      <c r="C41" s="32" t="str">
        <f>'Oferta - SA'!C41</f>
        <v>Zona Centro</v>
      </c>
      <c r="D41" s="40" t="str">
        <f>'Oferta - SA'!D41</f>
        <v>Baluarte de Santa Rosa</v>
      </c>
      <c r="E41" s="35">
        <f>'Oferta - SA'!E41</f>
        <v>1165.7</v>
      </c>
      <c r="F41" s="35" t="str">
        <f>'Oferta - SA'!F41</f>
        <v>n.a.</v>
      </c>
      <c r="G41" s="34" t="s">
        <v>651</v>
      </c>
      <c r="H41" s="34" t="s">
        <v>659</v>
      </c>
      <c r="I41" s="33" t="s">
        <v>113</v>
      </c>
      <c r="J41" s="33" t="s">
        <v>113</v>
      </c>
    </row>
    <row r="42" spans="2:13" x14ac:dyDescent="0.45">
      <c r="B42" s="31">
        <f>'Oferta - SA'!B42</f>
        <v>2</v>
      </c>
      <c r="C42" s="32" t="str">
        <f>'Oferta - SA'!C42</f>
        <v>Zona Centro</v>
      </c>
      <c r="D42" s="40" t="str">
        <f>'Oferta - SA'!D42</f>
        <v>Baluarte de San Carlos</v>
      </c>
      <c r="E42" s="35">
        <f>'Oferta - SA'!E42</f>
        <v>841.1</v>
      </c>
      <c r="F42" s="35" t="str">
        <f>'Oferta - SA'!F42</f>
        <v>n.a.</v>
      </c>
      <c r="G42" s="34" t="s">
        <v>651</v>
      </c>
      <c r="H42" s="34" t="s">
        <v>659</v>
      </c>
      <c r="I42" s="33" t="s">
        <v>113</v>
      </c>
      <c r="J42" s="33" t="s">
        <v>113</v>
      </c>
    </row>
    <row r="43" spans="2:13" x14ac:dyDescent="0.45">
      <c r="B43" s="31">
        <f>'Oferta - SA'!B43</f>
        <v>3</v>
      </c>
      <c r="C43" s="32" t="str">
        <f>'Oferta - SA'!C43</f>
        <v>Zona Centro</v>
      </c>
      <c r="D43" s="40" t="str">
        <f>'Oferta - SA'!D43</f>
        <v>Baluarte de San Juan</v>
      </c>
      <c r="E43" s="35">
        <f>'Oferta - SA'!E43</f>
        <v>767.4</v>
      </c>
      <c r="F43" s="35" t="str">
        <f>'Oferta - SA'!F43</f>
        <v>n.a.</v>
      </c>
      <c r="G43" s="34" t="s">
        <v>651</v>
      </c>
      <c r="H43" s="34" t="s">
        <v>659</v>
      </c>
      <c r="I43" s="33" t="s">
        <v>113</v>
      </c>
      <c r="J43" s="33" t="s">
        <v>113</v>
      </c>
    </row>
    <row r="44" spans="2:13" x14ac:dyDescent="0.45">
      <c r="B44" s="31">
        <f>'Oferta - SA'!B44</f>
        <v>4</v>
      </c>
      <c r="C44" s="32" t="str">
        <f>'Oferta - SA'!C44</f>
        <v>Zona Centro</v>
      </c>
      <c r="D44" s="40" t="str">
        <f>'Oferta - SA'!D44</f>
        <v>Baluarte de Soledad</v>
      </c>
      <c r="E44" s="35">
        <f>'Oferta - SA'!E44</f>
        <v>2343.8000000000002</v>
      </c>
      <c r="F44" s="35" t="str">
        <f>'Oferta - SA'!F44</f>
        <v>n.a.</v>
      </c>
      <c r="G44" s="34" t="s">
        <v>651</v>
      </c>
      <c r="H44" s="34" t="s">
        <v>659</v>
      </c>
      <c r="I44" s="33" t="s">
        <v>113</v>
      </c>
      <c r="J44" s="33" t="s">
        <v>113</v>
      </c>
    </row>
    <row r="45" spans="2:13" x14ac:dyDescent="0.45">
      <c r="B45" s="31">
        <f>'Oferta - SA'!B45</f>
        <v>5</v>
      </c>
      <c r="C45" s="32" t="str">
        <f>'Oferta - SA'!C45</f>
        <v>Zona Centro</v>
      </c>
      <c r="D45" s="40" t="str">
        <f>'Oferta - SA'!D45</f>
        <v>Baluarte de Santiago</v>
      </c>
      <c r="E45" s="35">
        <f>'Oferta - SA'!E45</f>
        <v>904.3</v>
      </c>
      <c r="F45" s="35" t="str">
        <f>'Oferta - SA'!F45</f>
        <v>n.a.</v>
      </c>
      <c r="G45" s="34" t="s">
        <v>651</v>
      </c>
      <c r="H45" s="34" t="s">
        <v>659</v>
      </c>
      <c r="I45" s="34" t="s">
        <v>646</v>
      </c>
      <c r="J45" s="34" t="s">
        <v>646</v>
      </c>
    </row>
    <row r="46" spans="2:13" x14ac:dyDescent="0.45">
      <c r="B46" s="31">
        <f>'Oferta - SA'!B46</f>
        <v>6</v>
      </c>
      <c r="C46" s="32" t="str">
        <f>'Oferta - SA'!C46</f>
        <v>Zona Centro</v>
      </c>
      <c r="D46" s="40" t="str">
        <f>'Oferta - SA'!D46</f>
        <v>Baluarte de San Francisco</v>
      </c>
      <c r="E46" s="35">
        <f>'Oferta - SA'!E46</f>
        <v>1341.7</v>
      </c>
      <c r="F46" s="35" t="str">
        <f>'Oferta - SA'!F46</f>
        <v>n.a.</v>
      </c>
      <c r="G46" s="34" t="s">
        <v>651</v>
      </c>
      <c r="H46" s="34" t="s">
        <v>659</v>
      </c>
      <c r="I46" s="33" t="s">
        <v>113</v>
      </c>
      <c r="J46" s="33" t="s">
        <v>113</v>
      </c>
    </row>
    <row r="47" spans="2:13" x14ac:dyDescent="0.45">
      <c r="B47" s="31">
        <f>'Oferta - SA'!B47</f>
        <v>7</v>
      </c>
      <c r="C47" s="32" t="str">
        <f>'Oferta - SA'!C47</f>
        <v>Zona Centro</v>
      </c>
      <c r="D47" s="40" t="str">
        <f>'Oferta - SA'!D47</f>
        <v>Baluarte de San Pedro</v>
      </c>
      <c r="E47" s="35">
        <f>'Oferta - SA'!E47</f>
        <v>780.4</v>
      </c>
      <c r="F47" s="35" t="str">
        <f>'Oferta - SA'!F47</f>
        <v>n.a.</v>
      </c>
      <c r="G47" s="34" t="s">
        <v>651</v>
      </c>
      <c r="H47" s="34" t="s">
        <v>659</v>
      </c>
      <c r="I47" s="33" t="s">
        <v>113</v>
      </c>
      <c r="J47" s="33" t="s">
        <v>113</v>
      </c>
    </row>
    <row r="48" spans="2:13" x14ac:dyDescent="0.45">
      <c r="B48" s="31">
        <f>'Oferta - SA'!B48</f>
        <v>8</v>
      </c>
      <c r="C48" s="32" t="str">
        <f>'Oferta - SA'!C48</f>
        <v>Zona Centro</v>
      </c>
      <c r="D48" s="40" t="str">
        <f>'Oferta - SA'!D48</f>
        <v>Puerta de Mar</v>
      </c>
      <c r="E48" s="35" t="str">
        <f>'Oferta - SA'!E48</f>
        <v>n.a.</v>
      </c>
      <c r="F48" s="35">
        <f>'Oferta - SA'!F48</f>
        <v>10.199999999999999</v>
      </c>
      <c r="G48" s="34" t="s">
        <v>651</v>
      </c>
      <c r="H48" s="34" t="s">
        <v>659</v>
      </c>
      <c r="I48" s="33" t="s">
        <v>113</v>
      </c>
      <c r="J48" s="33" t="s">
        <v>113</v>
      </c>
    </row>
    <row r="49" spans="2:10" x14ac:dyDescent="0.45">
      <c r="B49" s="31">
        <f>'Oferta - SA'!B49</f>
        <v>9</v>
      </c>
      <c r="C49" s="32" t="str">
        <f>'Oferta - SA'!C49</f>
        <v>Zona Centro</v>
      </c>
      <c r="D49" s="40" t="str">
        <f>'Oferta - SA'!D49</f>
        <v>Puerta de Tierra</v>
      </c>
      <c r="E49" s="35" t="str">
        <f>'Oferta - SA'!E49</f>
        <v>n.a.</v>
      </c>
      <c r="F49" s="35">
        <f>'Oferta - SA'!F49</f>
        <v>10.199999999999999</v>
      </c>
      <c r="G49" s="34" t="s">
        <v>651</v>
      </c>
      <c r="H49" s="34" t="s">
        <v>659</v>
      </c>
      <c r="I49" s="33" t="s">
        <v>113</v>
      </c>
      <c r="J49" s="33" t="s">
        <v>113</v>
      </c>
    </row>
    <row r="50" spans="2:10" x14ac:dyDescent="0.45">
      <c r="B50" s="31">
        <f>'Oferta - SA'!B50</f>
        <v>10</v>
      </c>
      <c r="C50" s="32" t="str">
        <f>'Oferta - SA'!C50</f>
        <v>Zona Centro</v>
      </c>
      <c r="D50" s="40" t="str">
        <f>'Oferta - SA'!D50</f>
        <v>Puerta del Comercio</v>
      </c>
      <c r="E50" s="35" t="str">
        <f>'Oferta - SA'!E50</f>
        <v>n.a.</v>
      </c>
      <c r="F50" s="35">
        <f>'Oferta - SA'!F50</f>
        <v>6.4</v>
      </c>
      <c r="G50" s="34" t="s">
        <v>651</v>
      </c>
      <c r="H50" s="34" t="s">
        <v>659</v>
      </c>
      <c r="I50" s="33" t="s">
        <v>113</v>
      </c>
      <c r="J50" s="33" t="s">
        <v>113</v>
      </c>
    </row>
    <row r="51" spans="2:10" x14ac:dyDescent="0.45">
      <c r="B51" s="31">
        <f>'Oferta - SA'!B51</f>
        <v>11</v>
      </c>
      <c r="C51" s="32" t="str">
        <f>'Oferta - SA'!C51</f>
        <v>Zona Centro</v>
      </c>
      <c r="D51" s="40" t="str">
        <f>'Oferta - SA'!D51</f>
        <v>Muralla San Carlos</v>
      </c>
      <c r="E51" s="35" t="str">
        <f>'Oferta - SA'!E51</f>
        <v>n.a.</v>
      </c>
      <c r="F51" s="35">
        <f>'Oferta - SA'!F51</f>
        <v>101</v>
      </c>
      <c r="G51" s="34" t="s">
        <v>651</v>
      </c>
      <c r="H51" s="34" t="s">
        <v>659</v>
      </c>
      <c r="I51" s="33" t="s">
        <v>113</v>
      </c>
      <c r="J51" s="33" t="s">
        <v>113</v>
      </c>
    </row>
    <row r="52" spans="2:10" x14ac:dyDescent="0.45">
      <c r="B52" s="31">
        <f>'Oferta - SA'!B52</f>
        <v>12</v>
      </c>
      <c r="C52" s="32" t="str">
        <f>'Oferta - SA'!C52</f>
        <v>Zona Centro</v>
      </c>
      <c r="D52" s="40" t="str">
        <f>'Oferta - SA'!D52</f>
        <v>Muralla San Juan</v>
      </c>
      <c r="E52" s="35" t="str">
        <f>'Oferta - SA'!E52</f>
        <v>n.a.</v>
      </c>
      <c r="F52" s="35">
        <f>'Oferta - SA'!F52</f>
        <v>540.5</v>
      </c>
      <c r="G52" s="34" t="s">
        <v>651</v>
      </c>
      <c r="H52" s="34" t="s">
        <v>659</v>
      </c>
      <c r="I52" s="33" t="s">
        <v>113</v>
      </c>
      <c r="J52" s="33" t="s">
        <v>113</v>
      </c>
    </row>
    <row r="53" spans="2:10" x14ac:dyDescent="0.45">
      <c r="B53" s="31">
        <f>'Oferta - SA'!B53</f>
        <v>13</v>
      </c>
      <c r="C53" s="32" t="str">
        <f>'Oferta - SA'!C53</f>
        <v>Zona Centro</v>
      </c>
      <c r="D53" s="40" t="str">
        <f>'Oferta - SA'!D53</f>
        <v>Muralla Soledad</v>
      </c>
      <c r="E53" s="35" t="str">
        <f>'Oferta - SA'!E53</f>
        <v>n.a.</v>
      </c>
      <c r="F53" s="35">
        <f>'Oferta - SA'!F53</f>
        <v>379.3</v>
      </c>
      <c r="G53" s="34" t="s">
        <v>651</v>
      </c>
      <c r="H53" s="34" t="s">
        <v>659</v>
      </c>
      <c r="I53" s="33" t="s">
        <v>113</v>
      </c>
      <c r="J53" s="33" t="s">
        <v>113</v>
      </c>
    </row>
    <row r="54" spans="2:10" x14ac:dyDescent="0.45">
      <c r="B54" s="31">
        <f>'Oferta - SA'!B54</f>
        <v>14</v>
      </c>
      <c r="C54" s="32" t="str">
        <f>'Oferta - SA'!C54</f>
        <v>Zona Centro</v>
      </c>
      <c r="D54" s="40" t="str">
        <f>'Oferta - SA'!D54</f>
        <v>Muralla San Pedro</v>
      </c>
      <c r="E54" s="35" t="str">
        <f>'Oferta - SA'!E54</f>
        <v>n.a.</v>
      </c>
      <c r="F54" s="35">
        <f>'Oferta - SA'!F54</f>
        <v>129</v>
      </c>
      <c r="G54" s="34" t="s">
        <v>651</v>
      </c>
      <c r="H54" s="34" t="s">
        <v>659</v>
      </c>
      <c r="I54" s="33" t="s">
        <v>113</v>
      </c>
      <c r="J54" s="33" t="s">
        <v>113</v>
      </c>
    </row>
    <row r="55" spans="2:10" x14ac:dyDescent="0.45">
      <c r="B55" s="96" t="s">
        <v>83</v>
      </c>
      <c r="C55" s="97"/>
      <c r="D55" s="98"/>
      <c r="E55" s="35">
        <f>SUM(E41:E54)</f>
        <v>8144.4</v>
      </c>
      <c r="F55" s="35">
        <f>SUM(F41:F54)</f>
        <v>1176.5999999999999</v>
      </c>
      <c r="G55" s="34"/>
      <c r="H55" s="34"/>
      <c r="I55" s="34"/>
      <c r="J55" s="34"/>
    </row>
    <row r="57" spans="2:10" x14ac:dyDescent="0.45">
      <c r="B57" s="11" t="s">
        <v>114</v>
      </c>
    </row>
    <row r="58" spans="2:10" x14ac:dyDescent="0.45">
      <c r="B58" s="94" t="s">
        <v>8</v>
      </c>
      <c r="C58" s="94" t="s">
        <v>52</v>
      </c>
      <c r="D58" s="94" t="s">
        <v>162</v>
      </c>
      <c r="E58" s="94" t="s">
        <v>530</v>
      </c>
      <c r="F58" s="94" t="s">
        <v>529</v>
      </c>
      <c r="G58" s="94" t="s">
        <v>531</v>
      </c>
      <c r="H58" s="94" t="s">
        <v>532</v>
      </c>
      <c r="I58" s="94" t="s">
        <v>533</v>
      </c>
      <c r="J58" s="94" t="s">
        <v>534</v>
      </c>
    </row>
    <row r="59" spans="2:10" x14ac:dyDescent="0.45">
      <c r="B59" s="95"/>
      <c r="C59" s="95"/>
      <c r="D59" s="95"/>
      <c r="E59" s="95"/>
      <c r="F59" s="95"/>
      <c r="G59" s="95"/>
      <c r="H59" s="95"/>
      <c r="I59" s="95"/>
      <c r="J59" s="95"/>
    </row>
    <row r="60" spans="2:10" x14ac:dyDescent="0.45">
      <c r="B60" s="31">
        <v>1</v>
      </c>
      <c r="C60" s="32" t="s">
        <v>66</v>
      </c>
      <c r="D60" s="40" t="s">
        <v>115</v>
      </c>
      <c r="E60" s="70">
        <v>13</v>
      </c>
      <c r="F60" s="35">
        <v>2683.2000000000003</v>
      </c>
      <c r="G60" s="70">
        <f>E60-I60</f>
        <v>13</v>
      </c>
      <c r="H60" s="70">
        <f>F60-J60</f>
        <v>2683.2000000000003</v>
      </c>
      <c r="I60" s="70">
        <v>0</v>
      </c>
      <c r="J60" s="35">
        <v>0</v>
      </c>
    </row>
    <row r="61" spans="2:10" x14ac:dyDescent="0.45">
      <c r="B61" s="31">
        <v>2</v>
      </c>
      <c r="C61" s="32" t="s">
        <v>66</v>
      </c>
      <c r="D61" s="40" t="s">
        <v>116</v>
      </c>
      <c r="E61" s="70">
        <v>3</v>
      </c>
      <c r="F61" s="35">
        <v>224.70000000000002</v>
      </c>
      <c r="G61" s="70">
        <f t="shared" ref="G61:H106" si="1">E61-I61</f>
        <v>3</v>
      </c>
      <c r="H61" s="70">
        <f t="shared" si="1"/>
        <v>224.70000000000002</v>
      </c>
      <c r="I61" s="70">
        <v>0</v>
      </c>
      <c r="J61" s="35">
        <v>0</v>
      </c>
    </row>
    <row r="62" spans="2:10" x14ac:dyDescent="0.45">
      <c r="B62" s="31">
        <v>3</v>
      </c>
      <c r="C62" s="32" t="s">
        <v>66</v>
      </c>
      <c r="D62" s="40" t="s">
        <v>117</v>
      </c>
      <c r="E62" s="70">
        <v>8</v>
      </c>
      <c r="F62" s="35">
        <v>1194.4000000000001</v>
      </c>
      <c r="G62" s="70">
        <f t="shared" si="1"/>
        <v>8</v>
      </c>
      <c r="H62" s="70">
        <f t="shared" si="1"/>
        <v>1194.4000000000001</v>
      </c>
      <c r="I62" s="70">
        <v>0</v>
      </c>
      <c r="J62" s="35">
        <v>0</v>
      </c>
    </row>
    <row r="63" spans="2:10" x14ac:dyDescent="0.45">
      <c r="B63" s="31">
        <v>4</v>
      </c>
      <c r="C63" s="32" t="s">
        <v>66</v>
      </c>
      <c r="D63" s="40" t="s">
        <v>118</v>
      </c>
      <c r="E63" s="70">
        <v>18</v>
      </c>
      <c r="F63" s="35">
        <v>1924.2</v>
      </c>
      <c r="G63" s="70">
        <f t="shared" si="1"/>
        <v>6</v>
      </c>
      <c r="H63" s="70">
        <f t="shared" si="1"/>
        <v>822.2</v>
      </c>
      <c r="I63" s="70">
        <v>12</v>
      </c>
      <c r="J63" s="35">
        <v>1102</v>
      </c>
    </row>
    <row r="64" spans="2:10" x14ac:dyDescent="0.45">
      <c r="B64" s="31">
        <v>5</v>
      </c>
      <c r="C64" s="32" t="s">
        <v>66</v>
      </c>
      <c r="D64" s="40" t="s">
        <v>119</v>
      </c>
      <c r="E64" s="70">
        <v>14</v>
      </c>
      <c r="F64" s="35">
        <v>3011.4</v>
      </c>
      <c r="G64" s="70">
        <f t="shared" si="1"/>
        <v>11</v>
      </c>
      <c r="H64" s="70">
        <f t="shared" si="1"/>
        <v>2352.4</v>
      </c>
      <c r="I64" s="70">
        <v>3</v>
      </c>
      <c r="J64" s="35">
        <v>659</v>
      </c>
    </row>
    <row r="65" spans="2:10" x14ac:dyDescent="0.45">
      <c r="B65" s="31">
        <v>6</v>
      </c>
      <c r="C65" s="32" t="s">
        <v>66</v>
      </c>
      <c r="D65" s="40" t="s">
        <v>120</v>
      </c>
      <c r="E65" s="70">
        <v>23</v>
      </c>
      <c r="F65" s="35">
        <v>5198.3</v>
      </c>
      <c r="G65" s="70">
        <f t="shared" si="1"/>
        <v>10</v>
      </c>
      <c r="H65" s="70">
        <f t="shared" si="1"/>
        <v>2674.3</v>
      </c>
      <c r="I65" s="70">
        <v>13</v>
      </c>
      <c r="J65" s="35">
        <v>2524</v>
      </c>
    </row>
    <row r="66" spans="2:10" x14ac:dyDescent="0.45">
      <c r="B66" s="31">
        <v>7</v>
      </c>
      <c r="C66" s="32" t="s">
        <v>66</v>
      </c>
      <c r="D66" s="40" t="s">
        <v>121</v>
      </c>
      <c r="E66" s="70">
        <v>18</v>
      </c>
      <c r="F66" s="35">
        <v>3659.4</v>
      </c>
      <c r="G66" s="70">
        <f t="shared" si="1"/>
        <v>3</v>
      </c>
      <c r="H66" s="70">
        <f t="shared" si="1"/>
        <v>1363.4</v>
      </c>
      <c r="I66" s="70">
        <v>15</v>
      </c>
      <c r="J66" s="35">
        <v>2296</v>
      </c>
    </row>
    <row r="67" spans="2:10" x14ac:dyDescent="0.45">
      <c r="B67" s="31">
        <v>8</v>
      </c>
      <c r="C67" s="32" t="s">
        <v>66</v>
      </c>
      <c r="D67" s="40" t="s">
        <v>122</v>
      </c>
      <c r="E67" s="70">
        <v>4</v>
      </c>
      <c r="F67" s="35">
        <v>711.6</v>
      </c>
      <c r="G67" s="70">
        <f t="shared" si="1"/>
        <v>4</v>
      </c>
      <c r="H67" s="70">
        <f t="shared" si="1"/>
        <v>711.6</v>
      </c>
      <c r="I67" s="70">
        <v>0</v>
      </c>
      <c r="J67" s="35">
        <v>0</v>
      </c>
    </row>
    <row r="68" spans="2:10" x14ac:dyDescent="0.45">
      <c r="B68" s="31">
        <v>9</v>
      </c>
      <c r="C68" s="32" t="s">
        <v>66</v>
      </c>
      <c r="D68" s="40" t="s">
        <v>123</v>
      </c>
      <c r="E68" s="70">
        <v>20</v>
      </c>
      <c r="F68" s="35">
        <v>4200</v>
      </c>
      <c r="G68" s="70">
        <f t="shared" si="1"/>
        <v>12</v>
      </c>
      <c r="H68" s="70">
        <f t="shared" si="1"/>
        <v>3389</v>
      </c>
      <c r="I68" s="70">
        <v>8</v>
      </c>
      <c r="J68" s="35">
        <v>811</v>
      </c>
    </row>
    <row r="69" spans="2:10" x14ac:dyDescent="0.45">
      <c r="B69" s="31">
        <v>10</v>
      </c>
      <c r="C69" s="32" t="s">
        <v>66</v>
      </c>
      <c r="D69" s="40" t="s">
        <v>124</v>
      </c>
      <c r="E69" s="70">
        <v>22</v>
      </c>
      <c r="F69" s="35">
        <v>3011.8</v>
      </c>
      <c r="G69" s="70">
        <f t="shared" si="1"/>
        <v>15</v>
      </c>
      <c r="H69" s="70">
        <f t="shared" si="1"/>
        <v>2507.8000000000002</v>
      </c>
      <c r="I69" s="70">
        <v>7</v>
      </c>
      <c r="J69" s="35">
        <v>504</v>
      </c>
    </row>
    <row r="70" spans="2:10" x14ac:dyDescent="0.45">
      <c r="B70" s="31">
        <v>11</v>
      </c>
      <c r="C70" s="32" t="s">
        <v>66</v>
      </c>
      <c r="D70" s="40" t="s">
        <v>125</v>
      </c>
      <c r="E70" s="70">
        <v>23</v>
      </c>
      <c r="F70" s="35">
        <v>5352.0999999999995</v>
      </c>
      <c r="G70" s="70">
        <f t="shared" si="1"/>
        <v>15</v>
      </c>
      <c r="H70" s="70">
        <f t="shared" si="1"/>
        <v>4879.0999999999995</v>
      </c>
      <c r="I70" s="70">
        <v>8</v>
      </c>
      <c r="J70" s="35">
        <v>473</v>
      </c>
    </row>
    <row r="71" spans="2:10" x14ac:dyDescent="0.45">
      <c r="B71" s="31">
        <v>12</v>
      </c>
      <c r="C71" s="32" t="s">
        <v>66</v>
      </c>
      <c r="D71" s="40" t="s">
        <v>126</v>
      </c>
      <c r="E71" s="70">
        <v>20</v>
      </c>
      <c r="F71" s="35">
        <v>4520</v>
      </c>
      <c r="G71" s="70">
        <f t="shared" si="1"/>
        <v>20</v>
      </c>
      <c r="H71" s="70">
        <f t="shared" si="1"/>
        <v>4520</v>
      </c>
      <c r="I71" s="70">
        <v>0</v>
      </c>
      <c r="J71" s="35">
        <v>0</v>
      </c>
    </row>
    <row r="72" spans="2:10" x14ac:dyDescent="0.45">
      <c r="B72" s="31">
        <v>13</v>
      </c>
      <c r="C72" s="32" t="s">
        <v>66</v>
      </c>
      <c r="D72" s="40" t="s">
        <v>127</v>
      </c>
      <c r="E72" s="70">
        <v>29</v>
      </c>
      <c r="F72" s="35">
        <v>7180.4</v>
      </c>
      <c r="G72" s="70">
        <f t="shared" si="1"/>
        <v>29</v>
      </c>
      <c r="H72" s="70">
        <f t="shared" si="1"/>
        <v>7180.4</v>
      </c>
      <c r="I72" s="70">
        <v>0</v>
      </c>
      <c r="J72" s="35">
        <v>0</v>
      </c>
    </row>
    <row r="73" spans="2:10" x14ac:dyDescent="0.45">
      <c r="B73" s="31">
        <v>14</v>
      </c>
      <c r="C73" s="32" t="s">
        <v>66</v>
      </c>
      <c r="D73" s="40" t="s">
        <v>128</v>
      </c>
      <c r="E73" s="70">
        <v>25</v>
      </c>
      <c r="F73" s="35">
        <v>1675</v>
      </c>
      <c r="G73" s="70">
        <f t="shared" si="1"/>
        <v>25</v>
      </c>
      <c r="H73" s="70">
        <f t="shared" si="1"/>
        <v>1675</v>
      </c>
      <c r="I73" s="70">
        <v>0</v>
      </c>
      <c r="J73" s="35">
        <v>0</v>
      </c>
    </row>
    <row r="74" spans="2:10" x14ac:dyDescent="0.45">
      <c r="B74" s="31">
        <v>15</v>
      </c>
      <c r="C74" s="32" t="s">
        <v>66</v>
      </c>
      <c r="D74" s="40" t="s">
        <v>129</v>
      </c>
      <c r="E74" s="70">
        <v>15</v>
      </c>
      <c r="F74" s="35">
        <v>3097.5</v>
      </c>
      <c r="G74" s="70">
        <f t="shared" si="1"/>
        <v>14</v>
      </c>
      <c r="H74" s="70">
        <f t="shared" si="1"/>
        <v>2272.5</v>
      </c>
      <c r="I74" s="70">
        <v>1</v>
      </c>
      <c r="J74" s="35">
        <v>825</v>
      </c>
    </row>
    <row r="75" spans="2:10" x14ac:dyDescent="0.45">
      <c r="B75" s="31">
        <v>16</v>
      </c>
      <c r="C75" s="32" t="s">
        <v>66</v>
      </c>
      <c r="D75" s="40" t="s">
        <v>130</v>
      </c>
      <c r="E75" s="70">
        <v>21</v>
      </c>
      <c r="F75" s="35">
        <v>2585.1</v>
      </c>
      <c r="G75" s="70">
        <f t="shared" si="1"/>
        <v>15</v>
      </c>
      <c r="H75" s="70">
        <f t="shared" si="1"/>
        <v>1770.6499999999999</v>
      </c>
      <c r="I75" s="70">
        <v>6</v>
      </c>
      <c r="J75" s="35">
        <v>814.45</v>
      </c>
    </row>
    <row r="76" spans="2:10" x14ac:dyDescent="0.45">
      <c r="B76" s="31">
        <v>17</v>
      </c>
      <c r="C76" s="32" t="s">
        <v>66</v>
      </c>
      <c r="D76" s="40" t="s">
        <v>131</v>
      </c>
      <c r="E76" s="70">
        <v>26</v>
      </c>
      <c r="F76" s="35">
        <v>3278.6</v>
      </c>
      <c r="G76" s="70">
        <f t="shared" si="1"/>
        <v>22</v>
      </c>
      <c r="H76" s="70">
        <f t="shared" si="1"/>
        <v>2512.6</v>
      </c>
      <c r="I76" s="70">
        <v>4</v>
      </c>
      <c r="J76" s="35">
        <v>766</v>
      </c>
    </row>
    <row r="77" spans="2:10" x14ac:dyDescent="0.45">
      <c r="B77" s="31">
        <v>18</v>
      </c>
      <c r="C77" s="32" t="s">
        <v>66</v>
      </c>
      <c r="D77" s="40" t="s">
        <v>132</v>
      </c>
      <c r="E77" s="70">
        <v>28</v>
      </c>
      <c r="F77" s="35">
        <v>4219.5999999999995</v>
      </c>
      <c r="G77" s="70">
        <f t="shared" si="1"/>
        <v>28</v>
      </c>
      <c r="H77" s="70">
        <f t="shared" si="1"/>
        <v>4219.5999999999995</v>
      </c>
      <c r="I77" s="70">
        <v>0</v>
      </c>
      <c r="J77" s="35">
        <v>0</v>
      </c>
    </row>
    <row r="78" spans="2:10" x14ac:dyDescent="0.45">
      <c r="B78" s="31">
        <v>19</v>
      </c>
      <c r="C78" s="32" t="s">
        <v>66</v>
      </c>
      <c r="D78" s="40" t="s">
        <v>133</v>
      </c>
      <c r="E78" s="70">
        <v>8</v>
      </c>
      <c r="F78" s="35">
        <v>1690.4</v>
      </c>
      <c r="G78" s="70">
        <f t="shared" si="1"/>
        <v>8</v>
      </c>
      <c r="H78" s="70">
        <f t="shared" si="1"/>
        <v>1690.4</v>
      </c>
      <c r="I78" s="70">
        <v>0</v>
      </c>
      <c r="J78" s="35">
        <v>0</v>
      </c>
    </row>
    <row r="79" spans="2:10" x14ac:dyDescent="0.45">
      <c r="B79" s="31">
        <v>20</v>
      </c>
      <c r="C79" s="32" t="s">
        <v>66</v>
      </c>
      <c r="D79" s="40" t="s">
        <v>134</v>
      </c>
      <c r="E79" s="70">
        <v>18</v>
      </c>
      <c r="F79" s="35">
        <v>1355.3999999999999</v>
      </c>
      <c r="G79" s="70">
        <f t="shared" si="1"/>
        <v>18</v>
      </c>
      <c r="H79" s="70">
        <f t="shared" si="1"/>
        <v>1355.3999999999999</v>
      </c>
      <c r="I79" s="70">
        <v>0</v>
      </c>
      <c r="J79" s="35">
        <v>0</v>
      </c>
    </row>
    <row r="80" spans="2:10" x14ac:dyDescent="0.45">
      <c r="B80" s="31">
        <v>21</v>
      </c>
      <c r="C80" s="32" t="s">
        <v>66</v>
      </c>
      <c r="D80" s="40" t="s">
        <v>135</v>
      </c>
      <c r="E80" s="70">
        <v>52</v>
      </c>
      <c r="F80" s="35">
        <v>7243.6</v>
      </c>
      <c r="G80" s="70">
        <f t="shared" si="1"/>
        <v>52</v>
      </c>
      <c r="H80" s="70">
        <f t="shared" si="1"/>
        <v>7243.6</v>
      </c>
      <c r="I80" s="70">
        <v>0</v>
      </c>
      <c r="J80" s="35">
        <v>0</v>
      </c>
    </row>
    <row r="81" spans="2:10" x14ac:dyDescent="0.45">
      <c r="B81" s="31">
        <v>22</v>
      </c>
      <c r="C81" s="32" t="s">
        <v>66</v>
      </c>
      <c r="D81" s="40" t="s">
        <v>136</v>
      </c>
      <c r="E81" s="70">
        <v>46</v>
      </c>
      <c r="F81" s="35">
        <v>8238.6</v>
      </c>
      <c r="G81" s="70">
        <f t="shared" si="1"/>
        <v>46</v>
      </c>
      <c r="H81" s="70">
        <f t="shared" si="1"/>
        <v>8238.6</v>
      </c>
      <c r="I81" s="70">
        <v>0</v>
      </c>
      <c r="J81" s="35">
        <v>0</v>
      </c>
    </row>
    <row r="82" spans="2:10" x14ac:dyDescent="0.45">
      <c r="B82" s="31">
        <v>23</v>
      </c>
      <c r="C82" s="32" t="s">
        <v>66</v>
      </c>
      <c r="D82" s="40" t="s">
        <v>137</v>
      </c>
      <c r="E82" s="70">
        <v>47</v>
      </c>
      <c r="F82" s="35">
        <v>12939.1</v>
      </c>
      <c r="G82" s="70">
        <f t="shared" si="1"/>
        <v>44</v>
      </c>
      <c r="H82" s="70">
        <f t="shared" si="1"/>
        <v>12663.1</v>
      </c>
      <c r="I82" s="70">
        <v>3</v>
      </c>
      <c r="J82" s="35">
        <v>276</v>
      </c>
    </row>
    <row r="83" spans="2:10" x14ac:dyDescent="0.45">
      <c r="B83" s="31">
        <v>24</v>
      </c>
      <c r="C83" s="32" t="s">
        <v>66</v>
      </c>
      <c r="D83" s="40" t="s">
        <v>138</v>
      </c>
      <c r="E83" s="70">
        <v>49</v>
      </c>
      <c r="F83" s="35">
        <v>5855.5</v>
      </c>
      <c r="G83" s="70">
        <f t="shared" si="1"/>
        <v>36</v>
      </c>
      <c r="H83" s="70">
        <f t="shared" si="1"/>
        <v>5294.5</v>
      </c>
      <c r="I83" s="70">
        <v>13</v>
      </c>
      <c r="J83" s="35">
        <v>561</v>
      </c>
    </row>
    <row r="84" spans="2:10" x14ac:dyDescent="0.45">
      <c r="B84" s="31">
        <v>25</v>
      </c>
      <c r="C84" s="32" t="s">
        <v>66</v>
      </c>
      <c r="D84" s="40" t="s">
        <v>139</v>
      </c>
      <c r="E84" s="70">
        <v>36</v>
      </c>
      <c r="F84" s="35">
        <v>7437.5999999999995</v>
      </c>
      <c r="G84" s="70">
        <f t="shared" si="1"/>
        <v>27</v>
      </c>
      <c r="H84" s="70">
        <f t="shared" si="1"/>
        <v>6740.5999999999995</v>
      </c>
      <c r="I84" s="70">
        <v>9</v>
      </c>
      <c r="J84" s="35">
        <v>697</v>
      </c>
    </row>
    <row r="85" spans="2:10" x14ac:dyDescent="0.45">
      <c r="B85" s="31">
        <v>26</v>
      </c>
      <c r="C85" s="32" t="s">
        <v>66</v>
      </c>
      <c r="D85" s="40" t="s">
        <v>140</v>
      </c>
      <c r="E85" s="70">
        <v>30</v>
      </c>
      <c r="F85" s="35">
        <v>2526</v>
      </c>
      <c r="G85" s="70">
        <f t="shared" si="1"/>
        <v>30</v>
      </c>
      <c r="H85" s="70">
        <f t="shared" si="1"/>
        <v>2526</v>
      </c>
      <c r="I85" s="70">
        <v>0</v>
      </c>
      <c r="J85" s="35">
        <v>0</v>
      </c>
    </row>
    <row r="86" spans="2:10" x14ac:dyDescent="0.45">
      <c r="B86" s="31">
        <v>27</v>
      </c>
      <c r="C86" s="32" t="s">
        <v>66</v>
      </c>
      <c r="D86" s="40" t="s">
        <v>141</v>
      </c>
      <c r="E86" s="70">
        <v>38</v>
      </c>
      <c r="F86" s="35">
        <v>4240.8</v>
      </c>
      <c r="G86" s="70">
        <f t="shared" si="1"/>
        <v>38</v>
      </c>
      <c r="H86" s="70">
        <f t="shared" si="1"/>
        <v>4240.8</v>
      </c>
      <c r="I86" s="70">
        <v>0</v>
      </c>
      <c r="J86" s="35">
        <v>0</v>
      </c>
    </row>
    <row r="87" spans="2:10" x14ac:dyDescent="0.45">
      <c r="B87" s="31">
        <v>28</v>
      </c>
      <c r="C87" s="32" t="s">
        <v>66</v>
      </c>
      <c r="D87" s="40" t="s">
        <v>142</v>
      </c>
      <c r="E87" s="70">
        <v>45</v>
      </c>
      <c r="F87" s="35">
        <v>9882</v>
      </c>
      <c r="G87" s="70">
        <f t="shared" si="1"/>
        <v>45</v>
      </c>
      <c r="H87" s="70">
        <f t="shared" si="1"/>
        <v>9882</v>
      </c>
      <c r="I87" s="70">
        <v>0</v>
      </c>
      <c r="J87" s="35">
        <v>0</v>
      </c>
    </row>
    <row r="88" spans="2:10" x14ac:dyDescent="0.45">
      <c r="B88" s="31">
        <v>29</v>
      </c>
      <c r="C88" s="32" t="s">
        <v>66</v>
      </c>
      <c r="D88" s="40" t="s">
        <v>143</v>
      </c>
      <c r="E88" s="70">
        <v>38</v>
      </c>
      <c r="F88" s="35">
        <v>8071.2</v>
      </c>
      <c r="G88" s="70">
        <f t="shared" si="1"/>
        <v>38</v>
      </c>
      <c r="H88" s="70">
        <f t="shared" si="1"/>
        <v>8071.2</v>
      </c>
      <c r="I88" s="70">
        <v>0</v>
      </c>
      <c r="J88" s="35">
        <v>0</v>
      </c>
    </row>
    <row r="89" spans="2:10" x14ac:dyDescent="0.45">
      <c r="B89" s="31">
        <v>30</v>
      </c>
      <c r="C89" s="32" t="s">
        <v>66</v>
      </c>
      <c r="D89" s="40" t="s">
        <v>144</v>
      </c>
      <c r="E89" s="70">
        <v>29</v>
      </c>
      <c r="F89" s="35">
        <v>1887.8999999999999</v>
      </c>
      <c r="G89" s="70">
        <f t="shared" si="1"/>
        <v>29</v>
      </c>
      <c r="H89" s="70">
        <f t="shared" si="1"/>
        <v>1887.8999999999999</v>
      </c>
      <c r="I89" s="70">
        <v>0</v>
      </c>
      <c r="J89" s="35">
        <v>0</v>
      </c>
    </row>
    <row r="90" spans="2:10" x14ac:dyDescent="0.45">
      <c r="B90" s="31">
        <v>31</v>
      </c>
      <c r="C90" s="32" t="s">
        <v>66</v>
      </c>
      <c r="D90" s="40" t="s">
        <v>145</v>
      </c>
      <c r="E90" s="70">
        <v>48</v>
      </c>
      <c r="F90" s="35">
        <v>6672</v>
      </c>
      <c r="G90" s="70">
        <f t="shared" si="1"/>
        <v>48</v>
      </c>
      <c r="H90" s="70">
        <f t="shared" si="1"/>
        <v>6672</v>
      </c>
      <c r="I90" s="70">
        <v>0</v>
      </c>
      <c r="J90" s="35">
        <v>0</v>
      </c>
    </row>
    <row r="91" spans="2:10" x14ac:dyDescent="0.45">
      <c r="B91" s="31">
        <v>32</v>
      </c>
      <c r="C91" s="32" t="s">
        <v>66</v>
      </c>
      <c r="D91" s="40" t="s">
        <v>146</v>
      </c>
      <c r="E91" s="70">
        <v>46</v>
      </c>
      <c r="F91" s="35">
        <v>5874.2</v>
      </c>
      <c r="G91" s="70">
        <f t="shared" si="1"/>
        <v>46</v>
      </c>
      <c r="H91" s="70">
        <f t="shared" si="1"/>
        <v>5874.2</v>
      </c>
      <c r="I91" s="70">
        <v>0</v>
      </c>
      <c r="J91" s="35">
        <v>0</v>
      </c>
    </row>
    <row r="92" spans="2:10" x14ac:dyDescent="0.45">
      <c r="B92" s="31">
        <v>33</v>
      </c>
      <c r="C92" s="32" t="s">
        <v>66</v>
      </c>
      <c r="D92" s="40" t="s">
        <v>147</v>
      </c>
      <c r="E92" s="70">
        <v>38</v>
      </c>
      <c r="F92" s="35">
        <v>3169.2000000000003</v>
      </c>
      <c r="G92" s="70">
        <f t="shared" si="1"/>
        <v>38</v>
      </c>
      <c r="H92" s="70">
        <f t="shared" si="1"/>
        <v>3169.2000000000003</v>
      </c>
      <c r="I92" s="70">
        <v>0</v>
      </c>
      <c r="J92" s="35">
        <v>0</v>
      </c>
    </row>
    <row r="93" spans="2:10" x14ac:dyDescent="0.45">
      <c r="B93" s="31">
        <v>34</v>
      </c>
      <c r="C93" s="32" t="s">
        <v>66</v>
      </c>
      <c r="D93" s="40" t="s">
        <v>148</v>
      </c>
      <c r="E93" s="70">
        <v>40</v>
      </c>
      <c r="F93" s="35">
        <v>4904</v>
      </c>
      <c r="G93" s="70">
        <f t="shared" si="1"/>
        <v>28</v>
      </c>
      <c r="H93" s="70">
        <f t="shared" si="1"/>
        <v>4328</v>
      </c>
      <c r="I93" s="70">
        <v>12</v>
      </c>
      <c r="J93" s="35">
        <v>576</v>
      </c>
    </row>
    <row r="94" spans="2:10" x14ac:dyDescent="0.45">
      <c r="B94" s="31">
        <v>35</v>
      </c>
      <c r="C94" s="32" t="s">
        <v>66</v>
      </c>
      <c r="D94" s="40" t="s">
        <v>149</v>
      </c>
      <c r="E94" s="70">
        <v>33</v>
      </c>
      <c r="F94" s="35">
        <v>4194.3</v>
      </c>
      <c r="G94" s="70">
        <f t="shared" si="1"/>
        <v>19</v>
      </c>
      <c r="H94" s="70">
        <f t="shared" si="1"/>
        <v>3237.3</v>
      </c>
      <c r="I94" s="70">
        <v>14</v>
      </c>
      <c r="J94" s="35">
        <v>957</v>
      </c>
    </row>
    <row r="95" spans="2:10" x14ac:dyDescent="0.45">
      <c r="B95" s="31">
        <v>36</v>
      </c>
      <c r="C95" s="32" t="s">
        <v>66</v>
      </c>
      <c r="D95" s="40" t="s">
        <v>150</v>
      </c>
      <c r="E95" s="70">
        <v>44</v>
      </c>
      <c r="F95" s="35">
        <v>12161.599999999999</v>
      </c>
      <c r="G95" s="70">
        <f t="shared" si="1"/>
        <v>44</v>
      </c>
      <c r="H95" s="70">
        <f t="shared" si="1"/>
        <v>12161.599999999999</v>
      </c>
      <c r="I95" s="70">
        <v>0</v>
      </c>
      <c r="J95" s="35">
        <v>0</v>
      </c>
    </row>
    <row r="96" spans="2:10" x14ac:dyDescent="0.45">
      <c r="B96" s="31">
        <v>37</v>
      </c>
      <c r="C96" s="32" t="s">
        <v>66</v>
      </c>
      <c r="D96" s="40" t="s">
        <v>151</v>
      </c>
      <c r="E96" s="70">
        <v>41</v>
      </c>
      <c r="F96" s="35">
        <v>4190.2</v>
      </c>
      <c r="G96" s="70">
        <f t="shared" si="1"/>
        <v>41</v>
      </c>
      <c r="H96" s="70">
        <f t="shared" si="1"/>
        <v>4190.2</v>
      </c>
      <c r="I96" s="70">
        <v>0</v>
      </c>
      <c r="J96" s="35">
        <v>0</v>
      </c>
    </row>
    <row r="97" spans="2:10" x14ac:dyDescent="0.45">
      <c r="B97" s="31">
        <v>38</v>
      </c>
      <c r="C97" s="32" t="s">
        <v>66</v>
      </c>
      <c r="D97" s="40" t="s">
        <v>152</v>
      </c>
      <c r="E97" s="70">
        <v>39</v>
      </c>
      <c r="F97" s="35">
        <v>10643.099999999999</v>
      </c>
      <c r="G97" s="70">
        <f t="shared" si="1"/>
        <v>39</v>
      </c>
      <c r="H97" s="70">
        <f t="shared" si="1"/>
        <v>10643.099999999999</v>
      </c>
      <c r="I97" s="70">
        <v>0</v>
      </c>
      <c r="J97" s="35">
        <v>0</v>
      </c>
    </row>
    <row r="98" spans="2:10" x14ac:dyDescent="0.45">
      <c r="B98" s="31">
        <v>39</v>
      </c>
      <c r="C98" s="32" t="s">
        <v>66</v>
      </c>
      <c r="D98" s="40" t="s">
        <v>153</v>
      </c>
      <c r="E98" s="70">
        <v>35</v>
      </c>
      <c r="F98" s="35">
        <v>7668.5</v>
      </c>
      <c r="G98" s="70">
        <f t="shared" si="1"/>
        <v>35</v>
      </c>
      <c r="H98" s="70">
        <f t="shared" si="1"/>
        <v>7668.5</v>
      </c>
      <c r="I98" s="70">
        <v>0</v>
      </c>
      <c r="J98" s="35">
        <v>0</v>
      </c>
    </row>
    <row r="99" spans="2:10" x14ac:dyDescent="0.45">
      <c r="B99" s="31">
        <v>40</v>
      </c>
      <c r="C99" s="32" t="s">
        <v>66</v>
      </c>
      <c r="D99" s="40" t="s">
        <v>154</v>
      </c>
      <c r="E99" s="70">
        <v>39</v>
      </c>
      <c r="F99" s="35">
        <v>9500.4</v>
      </c>
      <c r="G99" s="70">
        <f t="shared" si="1"/>
        <v>39</v>
      </c>
      <c r="H99" s="70">
        <f t="shared" si="1"/>
        <v>9500.4</v>
      </c>
      <c r="I99" s="70">
        <v>0</v>
      </c>
      <c r="J99" s="35">
        <v>0</v>
      </c>
    </row>
    <row r="100" spans="2:10" x14ac:dyDescent="0.45">
      <c r="B100" s="31">
        <v>41</v>
      </c>
      <c r="C100" s="32" t="s">
        <v>66</v>
      </c>
      <c r="D100" s="40" t="s">
        <v>155</v>
      </c>
      <c r="E100" s="70">
        <v>36</v>
      </c>
      <c r="F100" s="35">
        <v>5727.5999999999995</v>
      </c>
      <c r="G100" s="70">
        <f t="shared" si="1"/>
        <v>24</v>
      </c>
      <c r="H100" s="70">
        <f t="shared" si="1"/>
        <v>4894.5999999999995</v>
      </c>
      <c r="I100" s="70">
        <v>12</v>
      </c>
      <c r="J100" s="35">
        <v>833</v>
      </c>
    </row>
    <row r="101" spans="2:10" x14ac:dyDescent="0.45">
      <c r="B101" s="31">
        <v>42</v>
      </c>
      <c r="C101" s="32" t="s">
        <v>66</v>
      </c>
      <c r="D101" s="40" t="s">
        <v>156</v>
      </c>
      <c r="E101" s="70">
        <v>36</v>
      </c>
      <c r="F101" s="35">
        <v>6865.2</v>
      </c>
      <c r="G101" s="70">
        <f t="shared" si="1"/>
        <v>30</v>
      </c>
      <c r="H101" s="70">
        <f t="shared" si="1"/>
        <v>6363.2</v>
      </c>
      <c r="I101" s="70">
        <v>6</v>
      </c>
      <c r="J101" s="35">
        <v>502</v>
      </c>
    </row>
    <row r="102" spans="2:10" x14ac:dyDescent="0.45">
      <c r="B102" s="31">
        <v>43</v>
      </c>
      <c r="C102" s="32" t="s">
        <v>66</v>
      </c>
      <c r="D102" s="40" t="s">
        <v>157</v>
      </c>
      <c r="E102" s="70">
        <v>38</v>
      </c>
      <c r="F102" s="35">
        <v>2663.7999999999997</v>
      </c>
      <c r="G102" s="70">
        <f t="shared" si="1"/>
        <v>38</v>
      </c>
      <c r="H102" s="70">
        <f t="shared" si="1"/>
        <v>2663.7999999999997</v>
      </c>
      <c r="I102" s="70">
        <v>0</v>
      </c>
      <c r="J102" s="35">
        <v>0</v>
      </c>
    </row>
    <row r="103" spans="2:10" x14ac:dyDescent="0.45">
      <c r="B103" s="31">
        <v>44</v>
      </c>
      <c r="C103" s="32" t="s">
        <v>66</v>
      </c>
      <c r="D103" s="40" t="s">
        <v>158</v>
      </c>
      <c r="E103" s="70">
        <v>33</v>
      </c>
      <c r="F103" s="35">
        <v>6042.3</v>
      </c>
      <c r="G103" s="70">
        <f t="shared" si="1"/>
        <v>33</v>
      </c>
      <c r="H103" s="70">
        <f t="shared" si="1"/>
        <v>6042.3</v>
      </c>
      <c r="I103" s="70">
        <v>0</v>
      </c>
      <c r="J103" s="35">
        <v>0</v>
      </c>
    </row>
    <row r="104" spans="2:10" x14ac:dyDescent="0.45">
      <c r="B104" s="31">
        <v>45</v>
      </c>
      <c r="C104" s="32" t="s">
        <v>66</v>
      </c>
      <c r="D104" s="40" t="s">
        <v>159</v>
      </c>
      <c r="E104" s="70">
        <v>8</v>
      </c>
      <c r="F104" s="35">
        <v>1072</v>
      </c>
      <c r="G104" s="70">
        <f t="shared" si="1"/>
        <v>8</v>
      </c>
      <c r="H104" s="70">
        <f t="shared" si="1"/>
        <v>1072</v>
      </c>
      <c r="I104" s="70">
        <v>0</v>
      </c>
      <c r="J104" s="35">
        <v>0</v>
      </c>
    </row>
    <row r="105" spans="2:10" x14ac:dyDescent="0.45">
      <c r="B105" s="31">
        <v>46</v>
      </c>
      <c r="C105" s="32" t="s">
        <v>66</v>
      </c>
      <c r="D105" s="40" t="s">
        <v>160</v>
      </c>
      <c r="E105" s="70">
        <v>10</v>
      </c>
      <c r="F105" s="35">
        <v>2704</v>
      </c>
      <c r="G105" s="70">
        <f t="shared" si="1"/>
        <v>10</v>
      </c>
      <c r="H105" s="70">
        <f t="shared" si="1"/>
        <v>2704</v>
      </c>
      <c r="I105" s="70">
        <v>0</v>
      </c>
      <c r="J105" s="35">
        <v>0</v>
      </c>
    </row>
    <row r="106" spans="2:10" x14ac:dyDescent="0.45">
      <c r="B106" s="31">
        <v>47</v>
      </c>
      <c r="C106" s="32" t="s">
        <v>66</v>
      </c>
      <c r="D106" s="40" t="s">
        <v>161</v>
      </c>
      <c r="E106" s="70">
        <v>4</v>
      </c>
      <c r="F106" s="35">
        <v>388.8</v>
      </c>
      <c r="G106" s="70">
        <f t="shared" si="1"/>
        <v>4</v>
      </c>
      <c r="H106" s="70">
        <f t="shared" si="1"/>
        <v>388.8</v>
      </c>
      <c r="I106" s="70">
        <v>0</v>
      </c>
      <c r="J106" s="35">
        <v>0</v>
      </c>
    </row>
    <row r="107" spans="2:10" x14ac:dyDescent="0.45">
      <c r="B107" s="96" t="s">
        <v>83</v>
      </c>
      <c r="C107" s="97"/>
      <c r="D107" s="98"/>
      <c r="E107" s="35">
        <f>SUM(E60:E106)</f>
        <v>1334</v>
      </c>
      <c r="F107" s="35">
        <f t="shared" ref="F107:J107" si="2">SUM(F60:F106)</f>
        <v>223536.60000000003</v>
      </c>
      <c r="G107" s="35">
        <f t="shared" si="2"/>
        <v>1188</v>
      </c>
      <c r="H107" s="35">
        <f t="shared" si="2"/>
        <v>208360.15</v>
      </c>
      <c r="I107" s="35">
        <f t="shared" si="2"/>
        <v>146</v>
      </c>
      <c r="J107" s="35">
        <f t="shared" si="2"/>
        <v>15176.45</v>
      </c>
    </row>
    <row r="108" spans="2:10" x14ac:dyDescent="0.45">
      <c r="B108" s="41"/>
      <c r="C108" s="45"/>
      <c r="D108" s="46"/>
      <c r="E108" s="42"/>
    </row>
  </sheetData>
  <mergeCells count="33">
    <mergeCell ref="J6:K6"/>
    <mergeCell ref="L6:M6"/>
    <mergeCell ref="B23:D23"/>
    <mergeCell ref="B26:B27"/>
    <mergeCell ref="C26:C27"/>
    <mergeCell ref="D26:D27"/>
    <mergeCell ref="E26:E27"/>
    <mergeCell ref="B6:B7"/>
    <mergeCell ref="C6:C7"/>
    <mergeCell ref="D6:D7"/>
    <mergeCell ref="E6:E7"/>
    <mergeCell ref="F6:G6"/>
    <mergeCell ref="H6:I6"/>
    <mergeCell ref="B36:D36"/>
    <mergeCell ref="B39:B40"/>
    <mergeCell ref="C39:C40"/>
    <mergeCell ref="D39:D40"/>
    <mergeCell ref="E39:E40"/>
    <mergeCell ref="B107:D107"/>
    <mergeCell ref="G40:J40"/>
    <mergeCell ref="B55:D55"/>
    <mergeCell ref="B58:B59"/>
    <mergeCell ref="C58:C59"/>
    <mergeCell ref="D58:D59"/>
    <mergeCell ref="E58:E59"/>
    <mergeCell ref="F58:F59"/>
    <mergeCell ref="F39:F40"/>
    <mergeCell ref="P11:S11"/>
    <mergeCell ref="F27:I27"/>
    <mergeCell ref="G58:G59"/>
    <mergeCell ref="H58:H59"/>
    <mergeCell ref="I58:I59"/>
    <mergeCell ref="J58:J59"/>
  </mergeCells>
  <hyperlinks>
    <hyperlink ref="K2" location="Índice!A1" display="Volver al Índice" xr:uid="{2FEC21BE-6824-F944-80B8-9676DA35D306}"/>
  </hyperlink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08BFD-BC2F-426C-A252-D4BD865B3A0C}">
  <dimension ref="B1:O346"/>
  <sheetViews>
    <sheetView showGridLines="0" topLeftCell="C1" zoomScale="83" zoomScaleNormal="83" workbookViewId="0">
      <pane ySplit="3" topLeftCell="A336" activePane="bottomLeft" state="frozen"/>
      <selection pane="bottomLeft" activeCell="G346" sqref="G346"/>
    </sheetView>
  </sheetViews>
  <sheetFormatPr baseColWidth="10" defaultColWidth="11.44140625" defaultRowHeight="17.399999999999999" x14ac:dyDescent="0.45"/>
  <cols>
    <col min="1" max="1" width="3.77734375" style="6" customWidth="1"/>
    <col min="2" max="2" width="9.6640625" style="6" customWidth="1"/>
    <col min="3" max="3" width="38.44140625" style="6" customWidth="1"/>
    <col min="4" max="4" width="18.109375" style="6" customWidth="1"/>
    <col min="5" max="5" width="17.77734375" style="6" customWidth="1"/>
    <col min="6" max="6" width="20" style="6" customWidth="1"/>
    <col min="7" max="7" width="20.77734375" style="6" customWidth="1"/>
    <col min="8" max="8" width="7.44140625" style="6" customWidth="1"/>
    <col min="9" max="11" width="6.77734375" style="6" bestFit="1" customWidth="1"/>
    <col min="12" max="12" width="7" style="6" customWidth="1"/>
    <col min="13" max="15" width="15.6640625" style="6" bestFit="1" customWidth="1"/>
    <col min="16" max="16384" width="11.44140625" style="6"/>
  </cols>
  <sheetData>
    <row r="1" spans="2:15" x14ac:dyDescent="0.45">
      <c r="D1" s="7" t="str">
        <f>Índice!$F$2</f>
        <v>Autoridad del Patrimonio Cultural del Estado de Campeche</v>
      </c>
    </row>
    <row r="2" spans="2:15" x14ac:dyDescent="0.45">
      <c r="D2" s="8" t="str">
        <f>Índice!$F$3</f>
        <v>Rehabilitación del Centro Histórico y Barrios Tradicionales de San Francisco Campeche, Municipio de Campeche</v>
      </c>
      <c r="L2" s="9" t="s">
        <v>1</v>
      </c>
    </row>
    <row r="3" spans="2:15" x14ac:dyDescent="0.45">
      <c r="D3" s="10" t="s">
        <v>3</v>
      </c>
    </row>
    <row r="5" spans="2:15" x14ac:dyDescent="0.45">
      <c r="B5" s="11" t="s">
        <v>516</v>
      </c>
    </row>
    <row r="6" spans="2:15" customFormat="1" ht="16.2" x14ac:dyDescent="0.3">
      <c r="B6" s="118" t="s">
        <v>8</v>
      </c>
      <c r="C6" s="118" t="s">
        <v>9</v>
      </c>
      <c r="D6" s="118" t="s">
        <v>10</v>
      </c>
      <c r="E6" s="118" t="s">
        <v>11</v>
      </c>
      <c r="F6" s="118" t="s">
        <v>12</v>
      </c>
      <c r="G6" s="118" t="s">
        <v>13</v>
      </c>
      <c r="I6" s="111" t="s">
        <v>166</v>
      </c>
      <c r="J6" s="112"/>
      <c r="K6" s="113" t="s">
        <v>14</v>
      </c>
      <c r="M6" s="111" t="s">
        <v>15</v>
      </c>
      <c r="N6" s="112"/>
      <c r="O6" s="113" t="s">
        <v>14</v>
      </c>
    </row>
    <row r="7" spans="2:15" customFormat="1" ht="16.2" x14ac:dyDescent="0.3">
      <c r="B7" s="118"/>
      <c r="C7" s="118"/>
      <c r="D7" s="118"/>
      <c r="E7" s="118"/>
      <c r="F7" s="118"/>
      <c r="G7" s="118"/>
      <c r="I7" s="12">
        <v>2022</v>
      </c>
      <c r="J7" s="12">
        <v>2023</v>
      </c>
      <c r="K7" s="114"/>
      <c r="M7" s="12">
        <v>2022</v>
      </c>
      <c r="N7" s="12">
        <v>2023</v>
      </c>
      <c r="O7" s="114"/>
    </row>
    <row r="8" spans="2:15" customFormat="1" ht="16.2" x14ac:dyDescent="0.3">
      <c r="B8" s="69" t="s">
        <v>520</v>
      </c>
      <c r="C8" s="119" t="s">
        <v>521</v>
      </c>
      <c r="D8" s="119"/>
      <c r="E8" s="119"/>
      <c r="F8" s="120"/>
      <c r="G8" s="51">
        <f>SUM(G9,G17,G23,G31,G40,G51,G57,G61,G69,G75,G83,G85)</f>
        <v>78349397.544205725</v>
      </c>
      <c r="I8" s="52">
        <f>SUM(I9,I17,I23,I31,I40,I51,I57,I61,I69,I75,I83,I85)</f>
        <v>54</v>
      </c>
      <c r="J8" s="52">
        <f>SUM(J9,J17,J23,J31,J40,J51,J57,J61,J69,J75,J83,J85)</f>
        <v>12</v>
      </c>
      <c r="K8" s="52">
        <f>SUM(I8,J8)</f>
        <v>66</v>
      </c>
      <c r="M8" s="51">
        <f>SUM(M9,M17,M23,M31,M40,M51,M57,M61,M69,M75,M83,M85)</f>
        <v>58615768.273305729</v>
      </c>
      <c r="N8" s="51">
        <f>SUM(N9,N17,N23,N31,N40,N51,N57,N61,N69,N75,N83,N85)</f>
        <v>19733629.2709</v>
      </c>
      <c r="O8" s="51">
        <f>SUM(O9,O17,O23,O31,O40,O51,O57,O61,O69,O75,O83,O85)</f>
        <v>78349397.544205725</v>
      </c>
    </row>
    <row r="9" spans="2:15" customFormat="1" ht="16.2" x14ac:dyDescent="0.3">
      <c r="B9" s="53" t="s">
        <v>27</v>
      </c>
      <c r="C9" s="115" t="s">
        <v>71</v>
      </c>
      <c r="D9" s="116"/>
      <c r="E9" s="116"/>
      <c r="F9" s="117"/>
      <c r="G9" s="54">
        <f>SUM(G10:G16)</f>
        <v>4442271.9625164121</v>
      </c>
      <c r="I9" s="55">
        <f>SUM(I10:I16)</f>
        <v>7</v>
      </c>
      <c r="J9" s="55">
        <f>SUM(J10:J16)</f>
        <v>0</v>
      </c>
      <c r="K9" s="55">
        <f t="shared" ref="K9:K72" si="0">SUM(I9,J9)</f>
        <v>7</v>
      </c>
      <c r="M9" s="54">
        <f>SUM(M10:M16)</f>
        <v>4442271.9625164121</v>
      </c>
      <c r="N9" s="54">
        <f>SUM(N10:N16)</f>
        <v>0</v>
      </c>
      <c r="O9" s="54">
        <f>SUM(O10:O16)</f>
        <v>4442271.9625164121</v>
      </c>
    </row>
    <row r="10" spans="2:15" customFormat="1" ht="16.2" x14ac:dyDescent="0.3">
      <c r="B10" s="56" t="s">
        <v>167</v>
      </c>
      <c r="C10" s="57" t="s">
        <v>168</v>
      </c>
      <c r="D10" s="13" t="s">
        <v>169</v>
      </c>
      <c r="E10" s="36">
        <v>186.79</v>
      </c>
      <c r="F10" s="14">
        <v>511.95460142405898</v>
      </c>
      <c r="G10" s="14">
        <f>E10*F10</f>
        <v>95627.999999999971</v>
      </c>
      <c r="I10" s="36">
        <v>1</v>
      </c>
      <c r="J10" s="36">
        <v>0</v>
      </c>
      <c r="K10" s="36">
        <f t="shared" si="0"/>
        <v>1</v>
      </c>
      <c r="M10" s="14">
        <f>I10*$G10</f>
        <v>95627.999999999971</v>
      </c>
      <c r="N10" s="14">
        <f t="shared" ref="N10:O16" si="1">J10*$G10</f>
        <v>0</v>
      </c>
      <c r="O10" s="14">
        <f t="shared" si="1"/>
        <v>95627.999999999971</v>
      </c>
    </row>
    <row r="11" spans="2:15" customFormat="1" ht="32.4" x14ac:dyDescent="0.3">
      <c r="B11" s="56" t="s">
        <v>170</v>
      </c>
      <c r="C11" s="57" t="s">
        <v>544</v>
      </c>
      <c r="D11" s="13" t="s">
        <v>169</v>
      </c>
      <c r="E11" s="36">
        <v>982.68</v>
      </c>
      <c r="F11" s="14">
        <v>565.56966662596164</v>
      </c>
      <c r="G11" s="14">
        <f t="shared" ref="G11:G16" si="2">E11*F11</f>
        <v>555774</v>
      </c>
      <c r="I11" s="36">
        <v>1</v>
      </c>
      <c r="J11" s="36">
        <v>0</v>
      </c>
      <c r="K11" s="36">
        <f t="shared" si="0"/>
        <v>1</v>
      </c>
      <c r="M11" s="14">
        <f t="shared" ref="M11:M16" si="3">I11*$G11</f>
        <v>555774</v>
      </c>
      <c r="N11" s="14">
        <f t="shared" si="1"/>
        <v>0</v>
      </c>
      <c r="O11" s="14">
        <f t="shared" si="1"/>
        <v>555774</v>
      </c>
    </row>
    <row r="12" spans="2:15" customFormat="1" ht="32.4" x14ac:dyDescent="0.3">
      <c r="B12" s="56" t="s">
        <v>171</v>
      </c>
      <c r="C12" s="57" t="s">
        <v>172</v>
      </c>
      <c r="D12" s="13" t="s">
        <v>41</v>
      </c>
      <c r="E12" s="36">
        <v>37</v>
      </c>
      <c r="F12" s="14">
        <v>20679.54054054054</v>
      </c>
      <c r="G12" s="14">
        <f t="shared" si="2"/>
        <v>765143</v>
      </c>
      <c r="I12" s="36">
        <v>1</v>
      </c>
      <c r="J12" s="36">
        <v>0</v>
      </c>
      <c r="K12" s="36">
        <f t="shared" si="0"/>
        <v>1</v>
      </c>
      <c r="M12" s="14">
        <f t="shared" si="3"/>
        <v>765143</v>
      </c>
      <c r="N12" s="14">
        <f t="shared" si="1"/>
        <v>0</v>
      </c>
      <c r="O12" s="14">
        <f t="shared" si="1"/>
        <v>765143</v>
      </c>
    </row>
    <row r="13" spans="2:15" customFormat="1" ht="16.2" x14ac:dyDescent="0.3">
      <c r="B13" s="56" t="s">
        <v>173</v>
      </c>
      <c r="C13" s="57" t="s">
        <v>174</v>
      </c>
      <c r="D13" s="13" t="s">
        <v>41</v>
      </c>
      <c r="E13" s="36">
        <v>34</v>
      </c>
      <c r="F13" s="14">
        <v>24531.911764705881</v>
      </c>
      <c r="G13" s="14">
        <f t="shared" si="2"/>
        <v>834085</v>
      </c>
      <c r="I13" s="36">
        <v>1</v>
      </c>
      <c r="J13" s="36">
        <v>0</v>
      </c>
      <c r="K13" s="36">
        <f t="shared" si="0"/>
        <v>1</v>
      </c>
      <c r="M13" s="14">
        <f t="shared" si="3"/>
        <v>834085</v>
      </c>
      <c r="N13" s="14">
        <f t="shared" si="1"/>
        <v>0</v>
      </c>
      <c r="O13" s="14">
        <f t="shared" si="1"/>
        <v>834085</v>
      </c>
    </row>
    <row r="14" spans="2:15" customFormat="1" ht="16.2" x14ac:dyDescent="0.3">
      <c r="B14" s="56" t="s">
        <v>175</v>
      </c>
      <c r="C14" s="57" t="s">
        <v>545</v>
      </c>
      <c r="D14" s="13" t="s">
        <v>41</v>
      </c>
      <c r="E14" s="36">
        <v>5</v>
      </c>
      <c r="F14" s="14">
        <v>44484.2</v>
      </c>
      <c r="G14" s="14">
        <f t="shared" si="2"/>
        <v>222421</v>
      </c>
      <c r="I14" s="36">
        <v>1</v>
      </c>
      <c r="J14" s="36">
        <v>0</v>
      </c>
      <c r="K14" s="36">
        <f t="shared" si="0"/>
        <v>1</v>
      </c>
      <c r="M14" s="14">
        <f t="shared" si="3"/>
        <v>222421</v>
      </c>
      <c r="N14" s="14">
        <f t="shared" si="1"/>
        <v>0</v>
      </c>
      <c r="O14" s="14">
        <f t="shared" si="1"/>
        <v>222421</v>
      </c>
    </row>
    <row r="15" spans="2:15" customFormat="1" ht="16.2" x14ac:dyDescent="0.3">
      <c r="B15" s="56" t="s">
        <v>176</v>
      </c>
      <c r="C15" s="57" t="s">
        <v>546</v>
      </c>
      <c r="D15" s="13" t="s">
        <v>41</v>
      </c>
      <c r="E15" s="36">
        <v>12</v>
      </c>
      <c r="F15" s="14">
        <v>40752.916666666664</v>
      </c>
      <c r="G15" s="14">
        <f t="shared" si="2"/>
        <v>489035</v>
      </c>
      <c r="I15" s="36">
        <v>1</v>
      </c>
      <c r="J15" s="36">
        <v>0</v>
      </c>
      <c r="K15" s="36">
        <f t="shared" si="0"/>
        <v>1</v>
      </c>
      <c r="M15" s="14">
        <f t="shared" si="3"/>
        <v>489035</v>
      </c>
      <c r="N15" s="14">
        <f t="shared" si="1"/>
        <v>0</v>
      </c>
      <c r="O15" s="14">
        <f t="shared" si="1"/>
        <v>489035</v>
      </c>
    </row>
    <row r="16" spans="2:15" customFormat="1" ht="64.8" x14ac:dyDescent="0.3">
      <c r="B16" s="56" t="s">
        <v>177</v>
      </c>
      <c r="C16" s="57" t="s">
        <v>547</v>
      </c>
      <c r="D16" s="13" t="s">
        <v>169</v>
      </c>
      <c r="E16" s="36">
        <v>674.2</v>
      </c>
      <c r="F16" s="14">
        <v>2195.4701312910292</v>
      </c>
      <c r="G16" s="14">
        <f t="shared" si="2"/>
        <v>1480185.9625164119</v>
      </c>
      <c r="I16" s="36">
        <v>1</v>
      </c>
      <c r="J16" s="36">
        <v>0</v>
      </c>
      <c r="K16" s="36">
        <f t="shared" si="0"/>
        <v>1</v>
      </c>
      <c r="M16" s="14">
        <f t="shared" si="3"/>
        <v>1480185.9625164119</v>
      </c>
      <c r="N16" s="14">
        <f t="shared" si="1"/>
        <v>0</v>
      </c>
      <c r="O16" s="14">
        <f t="shared" si="1"/>
        <v>1480185.9625164119</v>
      </c>
    </row>
    <row r="17" spans="2:15" customFormat="1" ht="16.2" x14ac:dyDescent="0.3">
      <c r="B17" s="53" t="s">
        <v>178</v>
      </c>
      <c r="C17" s="115" t="s">
        <v>179</v>
      </c>
      <c r="D17" s="116"/>
      <c r="E17" s="116"/>
      <c r="F17" s="117"/>
      <c r="G17" s="54">
        <f>SUM(G18:G22)</f>
        <v>5191417.0049999915</v>
      </c>
      <c r="I17" s="58">
        <f>SUM(I18:I22)</f>
        <v>5</v>
      </c>
      <c r="J17" s="58">
        <f>SUM(J18:J22)</f>
        <v>0</v>
      </c>
      <c r="K17" s="58">
        <f t="shared" si="0"/>
        <v>5</v>
      </c>
      <c r="M17" s="54">
        <f t="shared" ref="M17:O17" si="4">SUM(M18:M22)</f>
        <v>5191417.0049999915</v>
      </c>
      <c r="N17" s="54">
        <f t="shared" si="4"/>
        <v>0</v>
      </c>
      <c r="O17" s="54">
        <f t="shared" si="4"/>
        <v>5191417.0049999915</v>
      </c>
    </row>
    <row r="18" spans="2:15" customFormat="1" ht="16.2" x14ac:dyDescent="0.3">
      <c r="B18" s="56" t="s">
        <v>180</v>
      </c>
      <c r="C18" s="57" t="s">
        <v>168</v>
      </c>
      <c r="D18" s="13" t="s">
        <v>169</v>
      </c>
      <c r="E18" s="36">
        <v>81</v>
      </c>
      <c r="F18" s="14">
        <v>1124.9012345679012</v>
      </c>
      <c r="G18" s="14">
        <f>E18*F18</f>
        <v>91117</v>
      </c>
      <c r="I18" s="36">
        <v>1</v>
      </c>
      <c r="J18" s="36">
        <v>0</v>
      </c>
      <c r="K18" s="36">
        <f t="shared" si="0"/>
        <v>1</v>
      </c>
      <c r="M18" s="14">
        <f t="shared" ref="M18:O22" si="5">I18*$G18</f>
        <v>91117</v>
      </c>
      <c r="N18" s="14">
        <f t="shared" si="5"/>
        <v>0</v>
      </c>
      <c r="O18" s="14">
        <f t="shared" si="5"/>
        <v>91117</v>
      </c>
    </row>
    <row r="19" spans="2:15" customFormat="1" ht="16.2" x14ac:dyDescent="0.3">
      <c r="B19" s="56" t="s">
        <v>181</v>
      </c>
      <c r="C19" s="57" t="s">
        <v>182</v>
      </c>
      <c r="D19" s="13" t="s">
        <v>41</v>
      </c>
      <c r="E19" s="36">
        <v>10</v>
      </c>
      <c r="F19" s="14">
        <v>45682.79</v>
      </c>
      <c r="G19" s="14">
        <f t="shared" ref="G19:G22" si="6">E19*F19</f>
        <v>456827.9</v>
      </c>
      <c r="I19" s="36">
        <v>1</v>
      </c>
      <c r="J19" s="36">
        <v>0</v>
      </c>
      <c r="K19" s="36">
        <f t="shared" si="0"/>
        <v>1</v>
      </c>
      <c r="M19" s="14">
        <f t="shared" si="5"/>
        <v>456827.9</v>
      </c>
      <c r="N19" s="14">
        <f t="shared" si="5"/>
        <v>0</v>
      </c>
      <c r="O19" s="14">
        <f t="shared" si="5"/>
        <v>456827.9</v>
      </c>
    </row>
    <row r="20" spans="2:15" customFormat="1" ht="16.2" x14ac:dyDescent="0.3">
      <c r="B20" s="56" t="s">
        <v>183</v>
      </c>
      <c r="C20" s="57" t="s">
        <v>184</v>
      </c>
      <c r="D20" s="13" t="s">
        <v>41</v>
      </c>
      <c r="E20" s="36">
        <v>9</v>
      </c>
      <c r="F20" s="14">
        <v>13617.666666666666</v>
      </c>
      <c r="G20" s="14">
        <f t="shared" si="6"/>
        <v>122559</v>
      </c>
      <c r="I20" s="36">
        <v>1</v>
      </c>
      <c r="J20" s="36">
        <v>0</v>
      </c>
      <c r="K20" s="36">
        <f t="shared" si="0"/>
        <v>1</v>
      </c>
      <c r="M20" s="14">
        <f t="shared" si="5"/>
        <v>122559</v>
      </c>
      <c r="N20" s="14">
        <f t="shared" si="5"/>
        <v>0</v>
      </c>
      <c r="O20" s="14">
        <f t="shared" si="5"/>
        <v>122559</v>
      </c>
    </row>
    <row r="21" spans="2:15" customFormat="1" ht="32.4" x14ac:dyDescent="0.3">
      <c r="B21" s="56" t="s">
        <v>185</v>
      </c>
      <c r="C21" s="57" t="s">
        <v>186</v>
      </c>
      <c r="D21" s="13" t="s">
        <v>169</v>
      </c>
      <c r="E21" s="36">
        <v>1676</v>
      </c>
      <c r="F21" s="14">
        <v>2294.4915811455799</v>
      </c>
      <c r="G21" s="14">
        <f t="shared" si="6"/>
        <v>3845567.8899999917</v>
      </c>
      <c r="I21" s="36">
        <v>1</v>
      </c>
      <c r="J21" s="36">
        <v>0</v>
      </c>
      <c r="K21" s="36">
        <f t="shared" si="0"/>
        <v>1</v>
      </c>
      <c r="M21" s="14">
        <f t="shared" si="5"/>
        <v>3845567.8899999917</v>
      </c>
      <c r="N21" s="14">
        <f t="shared" si="5"/>
        <v>0</v>
      </c>
      <c r="O21" s="14">
        <f t="shared" si="5"/>
        <v>3845567.8899999917</v>
      </c>
    </row>
    <row r="22" spans="2:15" customFormat="1" ht="32.4" x14ac:dyDescent="0.3">
      <c r="B22" s="56" t="s">
        <v>187</v>
      </c>
      <c r="C22" s="57" t="s">
        <v>548</v>
      </c>
      <c r="D22" s="13" t="s">
        <v>41</v>
      </c>
      <c r="E22" s="36">
        <v>24</v>
      </c>
      <c r="F22" s="14">
        <v>28139.383958333332</v>
      </c>
      <c r="G22" s="14">
        <f t="shared" si="6"/>
        <v>675345.21499999997</v>
      </c>
      <c r="I22" s="36">
        <v>1</v>
      </c>
      <c r="J22" s="36">
        <v>0</v>
      </c>
      <c r="K22" s="36">
        <f t="shared" si="0"/>
        <v>1</v>
      </c>
      <c r="M22" s="14">
        <f t="shared" si="5"/>
        <v>675345.21499999997</v>
      </c>
      <c r="N22" s="14">
        <f t="shared" si="5"/>
        <v>0</v>
      </c>
      <c r="O22" s="14">
        <f t="shared" si="5"/>
        <v>675345.21499999997</v>
      </c>
    </row>
    <row r="23" spans="2:15" customFormat="1" ht="16.2" x14ac:dyDescent="0.3">
      <c r="B23" s="53" t="s">
        <v>188</v>
      </c>
      <c r="C23" s="115" t="s">
        <v>69</v>
      </c>
      <c r="D23" s="116"/>
      <c r="E23" s="116"/>
      <c r="F23" s="117"/>
      <c r="G23" s="54">
        <f>SUM(G24:G30)</f>
        <v>10943403.544789413</v>
      </c>
      <c r="I23" s="58">
        <f>SUM(I24:I30)</f>
        <v>7</v>
      </c>
      <c r="J23" s="58">
        <f>SUM(J24:J30)</f>
        <v>0</v>
      </c>
      <c r="K23" s="58">
        <f t="shared" si="0"/>
        <v>7</v>
      </c>
      <c r="M23" s="54">
        <f t="shared" ref="M23:O23" si="7">SUM(M24:M30)</f>
        <v>10943403.544789413</v>
      </c>
      <c r="N23" s="54">
        <f t="shared" si="7"/>
        <v>0</v>
      </c>
      <c r="O23" s="54">
        <f t="shared" si="7"/>
        <v>10943403.544789413</v>
      </c>
    </row>
    <row r="24" spans="2:15" customFormat="1" ht="16.2" x14ac:dyDescent="0.3">
      <c r="B24" s="56" t="s">
        <v>189</v>
      </c>
      <c r="C24" s="57" t="s">
        <v>168</v>
      </c>
      <c r="D24" s="13" t="s">
        <v>169</v>
      </c>
      <c r="E24" s="36">
        <v>3482</v>
      </c>
      <c r="F24" s="14">
        <v>399.19916226306702</v>
      </c>
      <c r="G24" s="14">
        <f>E24*F24</f>
        <v>1390011.4829999993</v>
      </c>
      <c r="I24" s="36">
        <v>1</v>
      </c>
      <c r="J24" s="36">
        <v>0</v>
      </c>
      <c r="K24" s="36">
        <f t="shared" si="0"/>
        <v>1</v>
      </c>
      <c r="M24" s="14">
        <f t="shared" ref="M24:O30" si="8">I24*$G24</f>
        <v>1390011.4829999993</v>
      </c>
      <c r="N24" s="14">
        <f t="shared" si="8"/>
        <v>0</v>
      </c>
      <c r="O24" s="14">
        <f t="shared" si="8"/>
        <v>1390011.4829999993</v>
      </c>
    </row>
    <row r="25" spans="2:15" customFormat="1" ht="16.2" x14ac:dyDescent="0.3">
      <c r="B25" s="56" t="s">
        <v>190</v>
      </c>
      <c r="C25" s="57" t="s">
        <v>191</v>
      </c>
      <c r="D25" s="13" t="s">
        <v>169</v>
      </c>
      <c r="E25" s="36">
        <v>687.6</v>
      </c>
      <c r="F25" s="14">
        <v>1108.6336969168121</v>
      </c>
      <c r="G25" s="14">
        <f t="shared" ref="G25:G86" si="9">E25*F25</f>
        <v>762296.53</v>
      </c>
      <c r="I25" s="36">
        <v>1</v>
      </c>
      <c r="J25" s="36">
        <v>0</v>
      </c>
      <c r="K25" s="36">
        <f t="shared" si="0"/>
        <v>1</v>
      </c>
      <c r="M25" s="14">
        <f t="shared" si="8"/>
        <v>762296.53</v>
      </c>
      <c r="N25" s="14">
        <f t="shared" si="8"/>
        <v>0</v>
      </c>
      <c r="O25" s="14">
        <f t="shared" si="8"/>
        <v>762296.53</v>
      </c>
    </row>
    <row r="26" spans="2:15" customFormat="1" ht="16.2" x14ac:dyDescent="0.3">
      <c r="B26" s="56" t="s">
        <v>192</v>
      </c>
      <c r="C26" s="57" t="s">
        <v>193</v>
      </c>
      <c r="D26" s="13" t="s">
        <v>41</v>
      </c>
      <c r="E26" s="36">
        <v>11</v>
      </c>
      <c r="F26" s="14">
        <v>46982.454545454544</v>
      </c>
      <c r="G26" s="14">
        <f t="shared" si="9"/>
        <v>516807</v>
      </c>
      <c r="I26" s="36">
        <v>1</v>
      </c>
      <c r="J26" s="36">
        <v>0</v>
      </c>
      <c r="K26" s="36">
        <f t="shared" si="0"/>
        <v>1</v>
      </c>
      <c r="M26" s="14">
        <f t="shared" si="8"/>
        <v>516807</v>
      </c>
      <c r="N26" s="14">
        <f t="shared" si="8"/>
        <v>0</v>
      </c>
      <c r="O26" s="14">
        <f t="shared" si="8"/>
        <v>516807</v>
      </c>
    </row>
    <row r="27" spans="2:15" customFormat="1" ht="16.2" x14ac:dyDescent="0.3">
      <c r="B27" s="56" t="s">
        <v>194</v>
      </c>
      <c r="C27" s="57" t="s">
        <v>195</v>
      </c>
      <c r="D27" s="13" t="s">
        <v>41</v>
      </c>
      <c r="E27" s="36">
        <v>11</v>
      </c>
      <c r="F27" s="14">
        <v>20544.727272727272</v>
      </c>
      <c r="G27" s="14">
        <f t="shared" si="9"/>
        <v>225992</v>
      </c>
      <c r="I27" s="36">
        <v>1</v>
      </c>
      <c r="J27" s="36">
        <v>0</v>
      </c>
      <c r="K27" s="36">
        <f t="shared" si="0"/>
        <v>1</v>
      </c>
      <c r="M27" s="14">
        <f t="shared" si="8"/>
        <v>225992</v>
      </c>
      <c r="N27" s="14">
        <f t="shared" si="8"/>
        <v>0</v>
      </c>
      <c r="O27" s="14">
        <f t="shared" si="8"/>
        <v>225992</v>
      </c>
    </row>
    <row r="28" spans="2:15" customFormat="1" ht="32.4" x14ac:dyDescent="0.3">
      <c r="B28" s="56" t="s">
        <v>196</v>
      </c>
      <c r="C28" s="57" t="s">
        <v>549</v>
      </c>
      <c r="D28" s="13" t="s">
        <v>169</v>
      </c>
      <c r="E28" s="36">
        <v>3482</v>
      </c>
      <c r="F28" s="14">
        <v>1162.88205393148</v>
      </c>
      <c r="G28" s="14">
        <f t="shared" si="9"/>
        <v>4049155.3117894134</v>
      </c>
      <c r="I28" s="36">
        <v>1</v>
      </c>
      <c r="J28" s="36">
        <v>0</v>
      </c>
      <c r="K28" s="36">
        <f t="shared" si="0"/>
        <v>1</v>
      </c>
      <c r="M28" s="14">
        <f t="shared" si="8"/>
        <v>4049155.3117894134</v>
      </c>
      <c r="N28" s="14">
        <f t="shared" si="8"/>
        <v>0</v>
      </c>
      <c r="O28" s="14">
        <f t="shared" si="8"/>
        <v>4049155.3117894134</v>
      </c>
    </row>
    <row r="29" spans="2:15" customFormat="1" ht="32.4" x14ac:dyDescent="0.3">
      <c r="B29" s="56" t="s">
        <v>197</v>
      </c>
      <c r="C29" s="57" t="s">
        <v>172</v>
      </c>
      <c r="D29" s="13" t="s">
        <v>41</v>
      </c>
      <c r="E29" s="36">
        <v>76</v>
      </c>
      <c r="F29" s="14">
        <v>45892.292368421055</v>
      </c>
      <c r="G29" s="14">
        <f t="shared" si="9"/>
        <v>3487814.22</v>
      </c>
      <c r="I29" s="36">
        <v>1</v>
      </c>
      <c r="J29" s="36">
        <v>0</v>
      </c>
      <c r="K29" s="36">
        <f t="shared" si="0"/>
        <v>1</v>
      </c>
      <c r="M29" s="14">
        <f t="shared" si="8"/>
        <v>3487814.22</v>
      </c>
      <c r="N29" s="14">
        <f t="shared" si="8"/>
        <v>0</v>
      </c>
      <c r="O29" s="14">
        <f t="shared" si="8"/>
        <v>3487814.22</v>
      </c>
    </row>
    <row r="30" spans="2:15" customFormat="1" ht="48.6" x14ac:dyDescent="0.3">
      <c r="B30" s="56" t="s">
        <v>198</v>
      </c>
      <c r="C30" s="57" t="s">
        <v>199</v>
      </c>
      <c r="D30" s="13" t="s">
        <v>169</v>
      </c>
      <c r="E30" s="36">
        <v>2078</v>
      </c>
      <c r="F30" s="14">
        <v>246.06689124157845</v>
      </c>
      <c r="G30" s="14">
        <f t="shared" si="9"/>
        <v>511327</v>
      </c>
      <c r="I30" s="36">
        <v>1</v>
      </c>
      <c r="J30" s="36">
        <v>0</v>
      </c>
      <c r="K30" s="36">
        <f t="shared" si="0"/>
        <v>1</v>
      </c>
      <c r="M30" s="14">
        <f t="shared" si="8"/>
        <v>511327</v>
      </c>
      <c r="N30" s="14">
        <f t="shared" si="8"/>
        <v>0</v>
      </c>
      <c r="O30" s="14">
        <f t="shared" si="8"/>
        <v>511327</v>
      </c>
    </row>
    <row r="31" spans="2:15" customFormat="1" ht="16.2" x14ac:dyDescent="0.3">
      <c r="B31" s="53" t="s">
        <v>200</v>
      </c>
      <c r="C31" s="115" t="s">
        <v>72</v>
      </c>
      <c r="D31" s="116"/>
      <c r="E31" s="116"/>
      <c r="F31" s="117"/>
      <c r="G31" s="54">
        <f>SUM(G32:G39)</f>
        <v>5252475.4799999995</v>
      </c>
      <c r="I31" s="58">
        <f>SUM(I32:I39)</f>
        <v>8</v>
      </c>
      <c r="J31" s="58">
        <f>SUM(J32:J39)</f>
        <v>0</v>
      </c>
      <c r="K31" s="58">
        <f t="shared" si="0"/>
        <v>8</v>
      </c>
      <c r="M31" s="54">
        <f t="shared" ref="M31:O31" si="10">SUM(M32:M39)</f>
        <v>5252475.4799999995</v>
      </c>
      <c r="N31" s="54">
        <f t="shared" si="10"/>
        <v>0</v>
      </c>
      <c r="O31" s="54">
        <f t="shared" si="10"/>
        <v>5252475.4799999995</v>
      </c>
    </row>
    <row r="32" spans="2:15" customFormat="1" ht="16.2" x14ac:dyDescent="0.3">
      <c r="B32" s="56" t="s">
        <v>201</v>
      </c>
      <c r="C32" s="57" t="s">
        <v>168</v>
      </c>
      <c r="D32" s="13" t="s">
        <v>169</v>
      </c>
      <c r="E32" s="36">
        <v>201.22</v>
      </c>
      <c r="F32" s="14">
        <v>293.28595567040998</v>
      </c>
      <c r="G32" s="14">
        <f t="shared" si="9"/>
        <v>59014.999999999898</v>
      </c>
      <c r="I32" s="36">
        <v>1</v>
      </c>
      <c r="J32" s="36">
        <v>0</v>
      </c>
      <c r="K32" s="36">
        <f t="shared" si="0"/>
        <v>1</v>
      </c>
      <c r="M32" s="14">
        <f t="shared" ref="M32:O39" si="11">I32*$G32</f>
        <v>59014.999999999898</v>
      </c>
      <c r="N32" s="14">
        <f t="shared" si="11"/>
        <v>0</v>
      </c>
      <c r="O32" s="14">
        <f t="shared" si="11"/>
        <v>59014.999999999898</v>
      </c>
    </row>
    <row r="33" spans="2:15" customFormat="1" ht="64.8" x14ac:dyDescent="0.3">
      <c r="B33" s="56" t="s">
        <v>202</v>
      </c>
      <c r="C33" s="57" t="s">
        <v>550</v>
      </c>
      <c r="D33" s="13" t="s">
        <v>169</v>
      </c>
      <c r="E33" s="36">
        <v>1520.12</v>
      </c>
      <c r="F33" s="14">
        <v>443.77497829118755</v>
      </c>
      <c r="G33" s="14">
        <f t="shared" si="9"/>
        <v>674591.22</v>
      </c>
      <c r="I33" s="36">
        <v>1</v>
      </c>
      <c r="J33" s="36">
        <v>0</v>
      </c>
      <c r="K33" s="36">
        <f t="shared" si="0"/>
        <v>1</v>
      </c>
      <c r="M33" s="14">
        <f t="shared" si="11"/>
        <v>674591.22</v>
      </c>
      <c r="N33" s="14">
        <f t="shared" si="11"/>
        <v>0</v>
      </c>
      <c r="O33" s="14">
        <f t="shared" si="11"/>
        <v>674591.22</v>
      </c>
    </row>
    <row r="34" spans="2:15" customFormat="1" ht="16.2" x14ac:dyDescent="0.3">
      <c r="B34" s="56" t="s">
        <v>204</v>
      </c>
      <c r="C34" s="57" t="s">
        <v>205</v>
      </c>
      <c r="D34" s="13" t="s">
        <v>41</v>
      </c>
      <c r="E34" s="36">
        <v>32</v>
      </c>
      <c r="F34" s="14">
        <v>1556.25</v>
      </c>
      <c r="G34" s="14">
        <f t="shared" si="9"/>
        <v>49800</v>
      </c>
      <c r="I34" s="36">
        <v>1</v>
      </c>
      <c r="J34" s="36">
        <v>0</v>
      </c>
      <c r="K34" s="36">
        <f t="shared" si="0"/>
        <v>1</v>
      </c>
      <c r="M34" s="14">
        <f t="shared" si="11"/>
        <v>49800</v>
      </c>
      <c r="N34" s="14">
        <f t="shared" si="11"/>
        <v>0</v>
      </c>
      <c r="O34" s="14">
        <f t="shared" si="11"/>
        <v>49800</v>
      </c>
    </row>
    <row r="35" spans="2:15" customFormat="1" ht="48.6" x14ac:dyDescent="0.3">
      <c r="B35" s="56" t="s">
        <v>206</v>
      </c>
      <c r="C35" s="57" t="s">
        <v>199</v>
      </c>
      <c r="D35" s="13" t="s">
        <v>169</v>
      </c>
      <c r="E35" s="36">
        <v>1302.1500000000001</v>
      </c>
      <c r="F35" s="14">
        <v>413.07808624198441</v>
      </c>
      <c r="G35" s="14">
        <f t="shared" si="9"/>
        <v>537889.63</v>
      </c>
      <c r="I35" s="36">
        <v>1</v>
      </c>
      <c r="J35" s="36">
        <v>0</v>
      </c>
      <c r="K35" s="36">
        <f t="shared" si="0"/>
        <v>1</v>
      </c>
      <c r="M35" s="14">
        <f t="shared" si="11"/>
        <v>537889.63</v>
      </c>
      <c r="N35" s="14">
        <f t="shared" si="11"/>
        <v>0</v>
      </c>
      <c r="O35" s="14">
        <f t="shared" si="11"/>
        <v>537889.63</v>
      </c>
    </row>
    <row r="36" spans="2:15" customFormat="1" ht="64.8" x14ac:dyDescent="0.3">
      <c r="B36" s="56" t="s">
        <v>207</v>
      </c>
      <c r="C36" s="57" t="s">
        <v>208</v>
      </c>
      <c r="D36" s="13" t="s">
        <v>169</v>
      </c>
      <c r="E36" s="36">
        <v>1363.68</v>
      </c>
      <c r="F36" s="14">
        <v>2586.7202056200867</v>
      </c>
      <c r="G36" s="14">
        <f t="shared" si="9"/>
        <v>3527458.61</v>
      </c>
      <c r="I36" s="36">
        <v>1</v>
      </c>
      <c r="J36" s="36">
        <v>0</v>
      </c>
      <c r="K36" s="36">
        <f t="shared" si="0"/>
        <v>1</v>
      </c>
      <c r="M36" s="14">
        <f t="shared" si="11"/>
        <v>3527458.61</v>
      </c>
      <c r="N36" s="14">
        <f t="shared" si="11"/>
        <v>0</v>
      </c>
      <c r="O36" s="14">
        <f t="shared" si="11"/>
        <v>3527458.61</v>
      </c>
    </row>
    <row r="37" spans="2:15" customFormat="1" ht="16.2" x14ac:dyDescent="0.3">
      <c r="B37" s="56" t="s">
        <v>209</v>
      </c>
      <c r="C37" s="57" t="s">
        <v>210</v>
      </c>
      <c r="D37" s="13" t="s">
        <v>41</v>
      </c>
      <c r="E37" s="36">
        <v>20</v>
      </c>
      <c r="F37" s="14">
        <v>3956.3</v>
      </c>
      <c r="G37" s="14">
        <f t="shared" si="9"/>
        <v>79126</v>
      </c>
      <c r="I37" s="36">
        <v>1</v>
      </c>
      <c r="J37" s="36">
        <v>0</v>
      </c>
      <c r="K37" s="36">
        <f t="shared" si="0"/>
        <v>1</v>
      </c>
      <c r="M37" s="14">
        <f t="shared" si="11"/>
        <v>79126</v>
      </c>
      <c r="N37" s="14">
        <f t="shared" si="11"/>
        <v>0</v>
      </c>
      <c r="O37" s="14">
        <f t="shared" si="11"/>
        <v>79126</v>
      </c>
    </row>
    <row r="38" spans="2:15" customFormat="1" ht="16.2" x14ac:dyDescent="0.3">
      <c r="B38" s="56" t="s">
        <v>211</v>
      </c>
      <c r="C38" s="57" t="s">
        <v>212</v>
      </c>
      <c r="D38" s="13" t="s">
        <v>41</v>
      </c>
      <c r="E38" s="36">
        <v>35</v>
      </c>
      <c r="F38" s="14">
        <v>4949.4799999999996</v>
      </c>
      <c r="G38" s="14">
        <f t="shared" si="9"/>
        <v>173231.8</v>
      </c>
      <c r="I38" s="36">
        <v>1</v>
      </c>
      <c r="J38" s="36">
        <v>0</v>
      </c>
      <c r="K38" s="36">
        <f t="shared" si="0"/>
        <v>1</v>
      </c>
      <c r="M38" s="14">
        <f t="shared" si="11"/>
        <v>173231.8</v>
      </c>
      <c r="N38" s="14">
        <f t="shared" si="11"/>
        <v>0</v>
      </c>
      <c r="O38" s="14">
        <f t="shared" si="11"/>
        <v>173231.8</v>
      </c>
    </row>
    <row r="39" spans="2:15" customFormat="1" ht="16.2" x14ac:dyDescent="0.3">
      <c r="B39" s="56" t="s">
        <v>213</v>
      </c>
      <c r="C39" s="57" t="s">
        <v>551</v>
      </c>
      <c r="D39" s="13" t="s">
        <v>41</v>
      </c>
      <c r="E39" s="36">
        <v>8</v>
      </c>
      <c r="F39" s="14">
        <v>18920.4025</v>
      </c>
      <c r="G39" s="14">
        <f t="shared" si="9"/>
        <v>151363.22</v>
      </c>
      <c r="I39" s="36">
        <v>1</v>
      </c>
      <c r="J39" s="36">
        <v>0</v>
      </c>
      <c r="K39" s="36">
        <f t="shared" si="0"/>
        <v>1</v>
      </c>
      <c r="M39" s="14">
        <f t="shared" si="11"/>
        <v>151363.22</v>
      </c>
      <c r="N39" s="14">
        <f t="shared" si="11"/>
        <v>0</v>
      </c>
      <c r="O39" s="14">
        <f t="shared" si="11"/>
        <v>151363.22</v>
      </c>
    </row>
    <row r="40" spans="2:15" customFormat="1" ht="16.2" x14ac:dyDescent="0.3">
      <c r="B40" s="53" t="s">
        <v>214</v>
      </c>
      <c r="C40" s="115" t="s">
        <v>73</v>
      </c>
      <c r="D40" s="116"/>
      <c r="E40" s="116"/>
      <c r="F40" s="117"/>
      <c r="G40" s="54">
        <f>SUM(G41:G50)</f>
        <v>17449320.650899999</v>
      </c>
      <c r="I40" s="58">
        <f>SUM(I41:I50)</f>
        <v>0</v>
      </c>
      <c r="J40" s="58">
        <f>SUM(J41:J50)</f>
        <v>10</v>
      </c>
      <c r="K40" s="58">
        <f t="shared" si="0"/>
        <v>10</v>
      </c>
      <c r="M40" s="54">
        <f t="shared" ref="M40:O40" si="12">SUM(M41:M50)</f>
        <v>0</v>
      </c>
      <c r="N40" s="54">
        <f t="shared" si="12"/>
        <v>17449320.650899999</v>
      </c>
      <c r="O40" s="54">
        <f t="shared" si="12"/>
        <v>17449320.650899999</v>
      </c>
    </row>
    <row r="41" spans="2:15" customFormat="1" ht="16.2" x14ac:dyDescent="0.3">
      <c r="B41" s="56" t="s">
        <v>215</v>
      </c>
      <c r="C41" s="57" t="s">
        <v>168</v>
      </c>
      <c r="D41" s="13" t="s">
        <v>169</v>
      </c>
      <c r="E41" s="36">
        <v>5917</v>
      </c>
      <c r="F41" s="14">
        <v>752.72</v>
      </c>
      <c r="G41" s="14">
        <f t="shared" ref="G41:G50" si="13">E41*F41</f>
        <v>4453844.24</v>
      </c>
      <c r="I41" s="36">
        <v>0</v>
      </c>
      <c r="J41" s="36">
        <v>1</v>
      </c>
      <c r="K41" s="36">
        <f t="shared" si="0"/>
        <v>1</v>
      </c>
      <c r="M41" s="14">
        <f t="shared" ref="M41:O50" si="14">I41*$G41</f>
        <v>0</v>
      </c>
      <c r="N41" s="14">
        <f t="shared" si="14"/>
        <v>4453844.24</v>
      </c>
      <c r="O41" s="14">
        <f t="shared" si="14"/>
        <v>4453844.24</v>
      </c>
    </row>
    <row r="42" spans="2:15" customFormat="1" ht="48.6" x14ac:dyDescent="0.3">
      <c r="B42" s="56" t="s">
        <v>216</v>
      </c>
      <c r="C42" s="57" t="s">
        <v>552</v>
      </c>
      <c r="D42" s="13" t="s">
        <v>169</v>
      </c>
      <c r="E42" s="36">
        <v>2897.6900000000005</v>
      </c>
      <c r="F42" s="14">
        <v>1093.8</v>
      </c>
      <c r="G42" s="14">
        <f t="shared" si="13"/>
        <v>3169493.3220000006</v>
      </c>
      <c r="I42" s="36">
        <v>0</v>
      </c>
      <c r="J42" s="36">
        <v>1</v>
      </c>
      <c r="K42" s="36">
        <f t="shared" si="0"/>
        <v>1</v>
      </c>
      <c r="M42" s="14">
        <f t="shared" si="14"/>
        <v>0</v>
      </c>
      <c r="N42" s="14">
        <f t="shared" si="14"/>
        <v>3169493.3220000006</v>
      </c>
      <c r="O42" s="14">
        <f t="shared" si="14"/>
        <v>3169493.3220000006</v>
      </c>
    </row>
    <row r="43" spans="2:15" customFormat="1" ht="16.2" x14ac:dyDescent="0.3">
      <c r="B43" s="56" t="s">
        <v>217</v>
      </c>
      <c r="C43" s="57" t="s">
        <v>87</v>
      </c>
      <c r="D43" s="13" t="s">
        <v>41</v>
      </c>
      <c r="E43" s="36">
        <v>35</v>
      </c>
      <c r="F43" s="14">
        <v>5447.55</v>
      </c>
      <c r="G43" s="14">
        <f t="shared" si="13"/>
        <v>190664.25</v>
      </c>
      <c r="I43" s="36">
        <v>0</v>
      </c>
      <c r="J43" s="36">
        <v>1</v>
      </c>
      <c r="K43" s="36">
        <f t="shared" si="0"/>
        <v>1</v>
      </c>
      <c r="M43" s="14">
        <f t="shared" si="14"/>
        <v>0</v>
      </c>
      <c r="N43" s="14">
        <f t="shared" si="14"/>
        <v>190664.25</v>
      </c>
      <c r="O43" s="14">
        <f t="shared" si="14"/>
        <v>190664.25</v>
      </c>
    </row>
    <row r="44" spans="2:15" customFormat="1" ht="32.4" x14ac:dyDescent="0.3">
      <c r="B44" s="56" t="s">
        <v>218</v>
      </c>
      <c r="C44" s="57" t="s">
        <v>553</v>
      </c>
      <c r="D44" s="13" t="s">
        <v>41</v>
      </c>
      <c r="E44" s="36">
        <v>31</v>
      </c>
      <c r="F44" s="14">
        <v>37537.339999999997</v>
      </c>
      <c r="G44" s="14">
        <f t="shared" si="13"/>
        <v>1163657.5399999998</v>
      </c>
      <c r="I44" s="36">
        <v>0</v>
      </c>
      <c r="J44" s="36">
        <v>1</v>
      </c>
      <c r="K44" s="36">
        <f t="shared" si="0"/>
        <v>1</v>
      </c>
      <c r="M44" s="14">
        <f t="shared" si="14"/>
        <v>0</v>
      </c>
      <c r="N44" s="14">
        <f t="shared" si="14"/>
        <v>1163657.5399999998</v>
      </c>
      <c r="O44" s="14">
        <f t="shared" si="14"/>
        <v>1163657.5399999998</v>
      </c>
    </row>
    <row r="45" spans="2:15" customFormat="1" ht="32.4" x14ac:dyDescent="0.3">
      <c r="B45" s="56" t="s">
        <v>219</v>
      </c>
      <c r="C45" s="57" t="s">
        <v>220</v>
      </c>
      <c r="D45" s="13" t="s">
        <v>41</v>
      </c>
      <c r="E45" s="36">
        <v>2</v>
      </c>
      <c r="F45" s="14">
        <v>48881.130000000005</v>
      </c>
      <c r="G45" s="14">
        <f t="shared" si="13"/>
        <v>97762.260000000009</v>
      </c>
      <c r="I45" s="36">
        <v>0</v>
      </c>
      <c r="J45" s="36">
        <v>1</v>
      </c>
      <c r="K45" s="36">
        <f t="shared" si="0"/>
        <v>1</v>
      </c>
      <c r="M45" s="14">
        <f t="shared" si="14"/>
        <v>0</v>
      </c>
      <c r="N45" s="14">
        <f t="shared" si="14"/>
        <v>97762.260000000009</v>
      </c>
      <c r="O45" s="14">
        <f t="shared" si="14"/>
        <v>97762.260000000009</v>
      </c>
    </row>
    <row r="46" spans="2:15" customFormat="1" ht="16.2" x14ac:dyDescent="0.3">
      <c r="B46" s="56" t="s">
        <v>221</v>
      </c>
      <c r="C46" s="57" t="s">
        <v>222</v>
      </c>
      <c r="D46" s="13" t="s">
        <v>41</v>
      </c>
      <c r="E46" s="36">
        <v>1</v>
      </c>
      <c r="F46" s="14">
        <v>5261819.1100000003</v>
      </c>
      <c r="G46" s="14">
        <f t="shared" si="13"/>
        <v>5261819.1100000003</v>
      </c>
      <c r="I46" s="36">
        <v>0</v>
      </c>
      <c r="J46" s="36">
        <v>1</v>
      </c>
      <c r="K46" s="36">
        <f t="shared" si="0"/>
        <v>1</v>
      </c>
      <c r="M46" s="14">
        <f t="shared" si="14"/>
        <v>0</v>
      </c>
      <c r="N46" s="14">
        <f t="shared" si="14"/>
        <v>5261819.1100000003</v>
      </c>
      <c r="O46" s="14">
        <f t="shared" si="14"/>
        <v>5261819.1100000003</v>
      </c>
    </row>
    <row r="47" spans="2:15" customFormat="1" ht="32.4" x14ac:dyDescent="0.3">
      <c r="B47" s="56" t="s">
        <v>223</v>
      </c>
      <c r="C47" s="57" t="s">
        <v>224</v>
      </c>
      <c r="D47" s="13" t="s">
        <v>169</v>
      </c>
      <c r="E47" s="36">
        <v>2042.6</v>
      </c>
      <c r="F47" s="14">
        <v>207.94</v>
      </c>
      <c r="G47" s="14">
        <f t="shared" si="13"/>
        <v>424738.24399999995</v>
      </c>
      <c r="I47" s="36">
        <v>0</v>
      </c>
      <c r="J47" s="36">
        <v>1</v>
      </c>
      <c r="K47" s="36">
        <f t="shared" si="0"/>
        <v>1</v>
      </c>
      <c r="M47" s="14">
        <f t="shared" si="14"/>
        <v>0</v>
      </c>
      <c r="N47" s="14">
        <f t="shared" si="14"/>
        <v>424738.24399999995</v>
      </c>
      <c r="O47" s="14">
        <f t="shared" si="14"/>
        <v>424738.24399999995</v>
      </c>
    </row>
    <row r="48" spans="2:15" customFormat="1" ht="16.2" x14ac:dyDescent="0.3">
      <c r="B48" s="56" t="s">
        <v>225</v>
      </c>
      <c r="C48" s="57" t="s">
        <v>226</v>
      </c>
      <c r="D48" s="13" t="s">
        <v>169</v>
      </c>
      <c r="E48" s="36">
        <v>49.2</v>
      </c>
      <c r="F48" s="14">
        <v>27610.870000000003</v>
      </c>
      <c r="G48" s="14">
        <f t="shared" si="13"/>
        <v>1358454.8040000002</v>
      </c>
      <c r="I48" s="36">
        <v>0</v>
      </c>
      <c r="J48" s="36">
        <v>1</v>
      </c>
      <c r="K48" s="36">
        <f t="shared" si="0"/>
        <v>1</v>
      </c>
      <c r="M48" s="14">
        <f t="shared" si="14"/>
        <v>0</v>
      </c>
      <c r="N48" s="14">
        <f t="shared" si="14"/>
        <v>1358454.8040000002</v>
      </c>
      <c r="O48" s="14">
        <f t="shared" si="14"/>
        <v>1358454.8040000002</v>
      </c>
    </row>
    <row r="49" spans="2:15" customFormat="1" ht="16.2" x14ac:dyDescent="0.3">
      <c r="B49" s="56" t="s">
        <v>227</v>
      </c>
      <c r="C49" s="57" t="s">
        <v>228</v>
      </c>
      <c r="D49" s="13" t="s">
        <v>169</v>
      </c>
      <c r="E49" s="36">
        <v>927.51</v>
      </c>
      <c r="F49" s="14">
        <v>1115.5899999999999</v>
      </c>
      <c r="G49" s="14">
        <f t="shared" si="13"/>
        <v>1034720.8808999999</v>
      </c>
      <c r="I49" s="36">
        <v>0</v>
      </c>
      <c r="J49" s="36">
        <v>1</v>
      </c>
      <c r="K49" s="36">
        <f t="shared" si="0"/>
        <v>1</v>
      </c>
      <c r="M49" s="14">
        <f t="shared" si="14"/>
        <v>0</v>
      </c>
      <c r="N49" s="14">
        <f t="shared" si="14"/>
        <v>1034720.8808999999</v>
      </c>
      <c r="O49" s="14">
        <f t="shared" si="14"/>
        <v>1034720.8808999999</v>
      </c>
    </row>
    <row r="50" spans="2:15" customFormat="1" ht="48.6" x14ac:dyDescent="0.3">
      <c r="B50" s="56" t="s">
        <v>229</v>
      </c>
      <c r="C50" s="57" t="s">
        <v>230</v>
      </c>
      <c r="D50" s="13" t="s">
        <v>41</v>
      </c>
      <c r="E50" s="36">
        <v>10</v>
      </c>
      <c r="F50" s="14">
        <v>29416.6</v>
      </c>
      <c r="G50" s="14">
        <f t="shared" si="13"/>
        <v>294166</v>
      </c>
      <c r="I50" s="36">
        <v>0</v>
      </c>
      <c r="J50" s="36">
        <v>1</v>
      </c>
      <c r="K50" s="36">
        <f t="shared" si="0"/>
        <v>1</v>
      </c>
      <c r="M50" s="14">
        <f t="shared" si="14"/>
        <v>0</v>
      </c>
      <c r="N50" s="14">
        <f t="shared" si="14"/>
        <v>294166</v>
      </c>
      <c r="O50" s="14">
        <f t="shared" si="14"/>
        <v>294166</v>
      </c>
    </row>
    <row r="51" spans="2:15" customFormat="1" ht="16.2" x14ac:dyDescent="0.3">
      <c r="B51" s="53" t="s">
        <v>231</v>
      </c>
      <c r="C51" s="115" t="s">
        <v>75</v>
      </c>
      <c r="D51" s="116"/>
      <c r="E51" s="116"/>
      <c r="F51" s="117"/>
      <c r="G51" s="54">
        <f>SUM(G52:G56)</f>
        <v>4353732.9999999981</v>
      </c>
      <c r="I51" s="58">
        <f>SUM(I52:I56)</f>
        <v>5</v>
      </c>
      <c r="J51" s="58">
        <f>SUM(J52:J56)</f>
        <v>0</v>
      </c>
      <c r="K51" s="58">
        <f t="shared" si="0"/>
        <v>5</v>
      </c>
      <c r="M51" s="54">
        <f t="shared" ref="M51:O51" si="15">SUM(M52:M56)</f>
        <v>4353732.9999999981</v>
      </c>
      <c r="N51" s="54">
        <f t="shared" si="15"/>
        <v>0</v>
      </c>
      <c r="O51" s="54">
        <f t="shared" si="15"/>
        <v>4353732.9999999981</v>
      </c>
    </row>
    <row r="52" spans="2:15" customFormat="1" ht="16.2" x14ac:dyDescent="0.3">
      <c r="B52" s="56" t="s">
        <v>232</v>
      </c>
      <c r="C52" s="57" t="s">
        <v>168</v>
      </c>
      <c r="D52" s="13" t="s">
        <v>169</v>
      </c>
      <c r="E52" s="36">
        <v>47.55</v>
      </c>
      <c r="F52" s="14">
        <v>355.89905362776028</v>
      </c>
      <c r="G52" s="14">
        <f t="shared" si="9"/>
        <v>16923</v>
      </c>
      <c r="I52" s="36">
        <v>1</v>
      </c>
      <c r="J52" s="36">
        <v>0</v>
      </c>
      <c r="K52" s="36">
        <f t="shared" si="0"/>
        <v>1</v>
      </c>
      <c r="M52" s="14">
        <f t="shared" ref="M52:O56" si="16">I52*$G52</f>
        <v>16923</v>
      </c>
      <c r="N52" s="14">
        <f t="shared" si="16"/>
        <v>0</v>
      </c>
      <c r="O52" s="14">
        <f t="shared" si="16"/>
        <v>16923</v>
      </c>
    </row>
    <row r="53" spans="2:15" customFormat="1" ht="32.4" x14ac:dyDescent="0.3">
      <c r="B53" s="56" t="s">
        <v>233</v>
      </c>
      <c r="C53" s="57" t="s">
        <v>549</v>
      </c>
      <c r="D53" s="13" t="s">
        <v>169</v>
      </c>
      <c r="E53" s="36">
        <v>1247.51</v>
      </c>
      <c r="F53" s="14">
        <v>1492.2333287909501</v>
      </c>
      <c r="G53" s="14">
        <f t="shared" si="9"/>
        <v>1861575.9999999981</v>
      </c>
      <c r="I53" s="36">
        <v>1</v>
      </c>
      <c r="J53" s="36">
        <v>0</v>
      </c>
      <c r="K53" s="36">
        <f t="shared" si="0"/>
        <v>1</v>
      </c>
      <c r="M53" s="14">
        <f t="shared" si="16"/>
        <v>1861575.9999999981</v>
      </c>
      <c r="N53" s="14">
        <f t="shared" si="16"/>
        <v>0</v>
      </c>
      <c r="O53" s="14">
        <f t="shared" si="16"/>
        <v>1861575.9999999981</v>
      </c>
    </row>
    <row r="54" spans="2:15" customFormat="1" ht="16.2" x14ac:dyDescent="0.3">
      <c r="B54" s="56" t="s">
        <v>234</v>
      </c>
      <c r="C54" s="57" t="s">
        <v>235</v>
      </c>
      <c r="D54" s="13" t="s">
        <v>41</v>
      </c>
      <c r="E54" s="36">
        <v>10</v>
      </c>
      <c r="F54" s="14">
        <v>10037.799999999999</v>
      </c>
      <c r="G54" s="14">
        <f t="shared" si="9"/>
        <v>100378</v>
      </c>
      <c r="I54" s="36">
        <v>1</v>
      </c>
      <c r="J54" s="36">
        <v>0</v>
      </c>
      <c r="K54" s="36">
        <f t="shared" si="0"/>
        <v>1</v>
      </c>
      <c r="M54" s="14">
        <f t="shared" si="16"/>
        <v>100378</v>
      </c>
      <c r="N54" s="14">
        <f t="shared" si="16"/>
        <v>0</v>
      </c>
      <c r="O54" s="14">
        <f t="shared" si="16"/>
        <v>100378</v>
      </c>
    </row>
    <row r="55" spans="2:15" customFormat="1" ht="32.4" x14ac:dyDescent="0.3">
      <c r="B55" s="56" t="s">
        <v>236</v>
      </c>
      <c r="C55" s="57" t="s">
        <v>172</v>
      </c>
      <c r="D55" s="13" t="s">
        <v>41</v>
      </c>
      <c r="E55" s="36">
        <v>43</v>
      </c>
      <c r="F55" s="14">
        <v>54391.046511627908</v>
      </c>
      <c r="G55" s="14">
        <f t="shared" si="9"/>
        <v>2338815</v>
      </c>
      <c r="I55" s="36">
        <v>1</v>
      </c>
      <c r="J55" s="36">
        <v>0</v>
      </c>
      <c r="K55" s="36">
        <f t="shared" si="0"/>
        <v>1</v>
      </c>
      <c r="M55" s="14">
        <f t="shared" si="16"/>
        <v>2338815</v>
      </c>
      <c r="N55" s="14">
        <f t="shared" si="16"/>
        <v>0</v>
      </c>
      <c r="O55" s="14">
        <f t="shared" si="16"/>
        <v>2338815</v>
      </c>
    </row>
    <row r="56" spans="2:15" customFormat="1" ht="16.2" x14ac:dyDescent="0.3">
      <c r="B56" s="56" t="s">
        <v>237</v>
      </c>
      <c r="C56" s="57" t="s">
        <v>238</v>
      </c>
      <c r="D56" s="13" t="s">
        <v>41</v>
      </c>
      <c r="E56" s="36">
        <v>94</v>
      </c>
      <c r="F56" s="14">
        <v>383.41489361702128</v>
      </c>
      <c r="G56" s="14">
        <f t="shared" si="9"/>
        <v>36041</v>
      </c>
      <c r="I56" s="36">
        <v>1</v>
      </c>
      <c r="J56" s="36">
        <v>0</v>
      </c>
      <c r="K56" s="36">
        <f t="shared" si="0"/>
        <v>1</v>
      </c>
      <c r="M56" s="14">
        <f t="shared" si="16"/>
        <v>36041</v>
      </c>
      <c r="N56" s="14">
        <f t="shared" si="16"/>
        <v>0</v>
      </c>
      <c r="O56" s="14">
        <f t="shared" si="16"/>
        <v>36041</v>
      </c>
    </row>
    <row r="57" spans="2:15" customFormat="1" ht="16.2" x14ac:dyDescent="0.3">
      <c r="B57" s="53" t="s">
        <v>239</v>
      </c>
      <c r="C57" s="115" t="s">
        <v>76</v>
      </c>
      <c r="D57" s="116"/>
      <c r="E57" s="116"/>
      <c r="F57" s="117"/>
      <c r="G57" s="54">
        <f>SUM(G58:G60)</f>
        <v>3571839.0000000014</v>
      </c>
      <c r="I57" s="58">
        <f>SUM(I58:I60)</f>
        <v>3</v>
      </c>
      <c r="J57" s="58">
        <f>SUM(J58:J60)</f>
        <v>0</v>
      </c>
      <c r="K57" s="58">
        <f t="shared" si="0"/>
        <v>3</v>
      </c>
      <c r="M57" s="54">
        <f t="shared" ref="M57:O57" si="17">SUM(M58:M60)</f>
        <v>3571839.0000000014</v>
      </c>
      <c r="N57" s="54">
        <f t="shared" si="17"/>
        <v>0</v>
      </c>
      <c r="O57" s="54">
        <f t="shared" si="17"/>
        <v>3571839.0000000014</v>
      </c>
    </row>
    <row r="58" spans="2:15" customFormat="1" ht="16.2" x14ac:dyDescent="0.3">
      <c r="B58" s="56" t="s">
        <v>240</v>
      </c>
      <c r="C58" s="57" t="s">
        <v>168</v>
      </c>
      <c r="D58" s="13" t="s">
        <v>169</v>
      </c>
      <c r="E58" s="36">
        <v>110</v>
      </c>
      <c r="F58" s="14">
        <v>229.47272727272727</v>
      </c>
      <c r="G58" s="14">
        <f t="shared" si="9"/>
        <v>25242</v>
      </c>
      <c r="I58" s="36">
        <v>1</v>
      </c>
      <c r="J58" s="36">
        <v>0</v>
      </c>
      <c r="K58" s="36">
        <f t="shared" si="0"/>
        <v>1</v>
      </c>
      <c r="M58" s="14">
        <f t="shared" ref="M58:O60" si="18">I58*$G58</f>
        <v>25242</v>
      </c>
      <c r="N58" s="14">
        <f t="shared" si="18"/>
        <v>0</v>
      </c>
      <c r="O58" s="14">
        <f t="shared" si="18"/>
        <v>25242</v>
      </c>
    </row>
    <row r="59" spans="2:15" customFormat="1" ht="32.4" x14ac:dyDescent="0.3">
      <c r="B59" s="56" t="s">
        <v>241</v>
      </c>
      <c r="C59" s="57" t="s">
        <v>242</v>
      </c>
      <c r="D59" s="13" t="s">
        <v>169</v>
      </c>
      <c r="E59" s="36">
        <v>2428</v>
      </c>
      <c r="F59" s="14">
        <v>1288.9880560131801</v>
      </c>
      <c r="G59" s="14">
        <f t="shared" si="9"/>
        <v>3129663.0000000014</v>
      </c>
      <c r="I59" s="36">
        <v>1</v>
      </c>
      <c r="J59" s="36">
        <v>0</v>
      </c>
      <c r="K59" s="36">
        <f t="shared" si="0"/>
        <v>1</v>
      </c>
      <c r="M59" s="14">
        <f t="shared" si="18"/>
        <v>3129663.0000000014</v>
      </c>
      <c r="N59" s="14">
        <f t="shared" si="18"/>
        <v>0</v>
      </c>
      <c r="O59" s="14">
        <f t="shared" si="18"/>
        <v>3129663.0000000014</v>
      </c>
    </row>
    <row r="60" spans="2:15" customFormat="1" ht="16.2" x14ac:dyDescent="0.3">
      <c r="B60" s="56" t="s">
        <v>243</v>
      </c>
      <c r="C60" s="57" t="s">
        <v>244</v>
      </c>
      <c r="D60" s="13" t="s">
        <v>41</v>
      </c>
      <c r="E60" s="36">
        <v>1</v>
      </c>
      <c r="F60" s="14">
        <v>416934</v>
      </c>
      <c r="G60" s="14">
        <f t="shared" si="9"/>
        <v>416934</v>
      </c>
      <c r="I60" s="36">
        <v>1</v>
      </c>
      <c r="J60" s="36">
        <v>0</v>
      </c>
      <c r="K60" s="36">
        <f t="shared" si="0"/>
        <v>1</v>
      </c>
      <c r="M60" s="14">
        <f t="shared" si="18"/>
        <v>416934</v>
      </c>
      <c r="N60" s="14">
        <f t="shared" si="18"/>
        <v>0</v>
      </c>
      <c r="O60" s="14">
        <f t="shared" si="18"/>
        <v>416934</v>
      </c>
    </row>
    <row r="61" spans="2:15" customFormat="1" ht="16.2" x14ac:dyDescent="0.3">
      <c r="B61" s="53" t="s">
        <v>245</v>
      </c>
      <c r="C61" s="115" t="s">
        <v>246</v>
      </c>
      <c r="D61" s="116"/>
      <c r="E61" s="116"/>
      <c r="F61" s="117"/>
      <c r="G61" s="54">
        <f>SUM(G62:G68)</f>
        <v>10626032.809999974</v>
      </c>
      <c r="I61" s="58">
        <f>SUM(I62:I68)</f>
        <v>7</v>
      </c>
      <c r="J61" s="58">
        <f>SUM(J62:J68)</f>
        <v>0</v>
      </c>
      <c r="K61" s="58">
        <f t="shared" si="0"/>
        <v>7</v>
      </c>
      <c r="M61" s="54">
        <f t="shared" ref="M61:O61" si="19">SUM(M62:M68)</f>
        <v>10626032.809999974</v>
      </c>
      <c r="N61" s="54">
        <f t="shared" si="19"/>
        <v>0</v>
      </c>
      <c r="O61" s="54">
        <f t="shared" si="19"/>
        <v>10626032.809999974</v>
      </c>
    </row>
    <row r="62" spans="2:15" customFormat="1" ht="16.2" x14ac:dyDescent="0.3">
      <c r="B62" s="56" t="s">
        <v>247</v>
      </c>
      <c r="C62" s="57" t="s">
        <v>168</v>
      </c>
      <c r="D62" s="13" t="s">
        <v>169</v>
      </c>
      <c r="E62" s="36">
        <v>109.86</v>
      </c>
      <c r="F62" s="14">
        <v>1244.7582377571455</v>
      </c>
      <c r="G62" s="14">
        <f t="shared" si="9"/>
        <v>136749.14000000001</v>
      </c>
      <c r="I62" s="36">
        <v>1</v>
      </c>
      <c r="J62" s="36">
        <v>0</v>
      </c>
      <c r="K62" s="36">
        <f t="shared" si="0"/>
        <v>1</v>
      </c>
      <c r="M62" s="14">
        <f t="shared" ref="M62:O68" si="20">I62*$G62</f>
        <v>136749.14000000001</v>
      </c>
      <c r="N62" s="14">
        <f t="shared" si="20"/>
        <v>0</v>
      </c>
      <c r="O62" s="14">
        <f t="shared" si="20"/>
        <v>136749.14000000001</v>
      </c>
    </row>
    <row r="63" spans="2:15" customFormat="1" ht="64.8" x14ac:dyDescent="0.3">
      <c r="B63" s="56" t="s">
        <v>248</v>
      </c>
      <c r="C63" s="57" t="s">
        <v>550</v>
      </c>
      <c r="D63" s="13" t="s">
        <v>169</v>
      </c>
      <c r="E63" s="36">
        <v>4504.5</v>
      </c>
      <c r="F63" s="14">
        <v>1429.8776046175999</v>
      </c>
      <c r="G63" s="14">
        <f t="shared" si="9"/>
        <v>6440883.6699999785</v>
      </c>
      <c r="I63" s="36">
        <v>1</v>
      </c>
      <c r="J63" s="36">
        <v>0</v>
      </c>
      <c r="K63" s="36">
        <f t="shared" si="0"/>
        <v>1</v>
      </c>
      <c r="M63" s="14">
        <f t="shared" si="20"/>
        <v>6440883.6699999785</v>
      </c>
      <c r="N63" s="14">
        <f t="shared" si="20"/>
        <v>0</v>
      </c>
      <c r="O63" s="14">
        <f t="shared" si="20"/>
        <v>6440883.6699999785</v>
      </c>
    </row>
    <row r="64" spans="2:15" customFormat="1" ht="32.4" x14ac:dyDescent="0.3">
      <c r="B64" s="56" t="s">
        <v>249</v>
      </c>
      <c r="C64" s="57" t="s">
        <v>250</v>
      </c>
      <c r="D64" s="13" t="s">
        <v>251</v>
      </c>
      <c r="E64" s="36">
        <v>140.52000000000001</v>
      </c>
      <c r="F64" s="14">
        <v>115.2884998576715</v>
      </c>
      <c r="G64" s="14">
        <f t="shared" si="9"/>
        <v>16200.34</v>
      </c>
      <c r="I64" s="36">
        <v>1</v>
      </c>
      <c r="J64" s="36">
        <v>0</v>
      </c>
      <c r="K64" s="36">
        <f t="shared" si="0"/>
        <v>1</v>
      </c>
      <c r="M64" s="14">
        <f t="shared" si="20"/>
        <v>16200.34</v>
      </c>
      <c r="N64" s="14">
        <f t="shared" si="20"/>
        <v>0</v>
      </c>
      <c r="O64" s="14">
        <f t="shared" si="20"/>
        <v>16200.34</v>
      </c>
    </row>
    <row r="65" spans="2:15" customFormat="1" ht="16.2" x14ac:dyDescent="0.3">
      <c r="B65" s="56" t="s">
        <v>252</v>
      </c>
      <c r="C65" s="57" t="s">
        <v>253</v>
      </c>
      <c r="D65" s="13" t="s">
        <v>41</v>
      </c>
      <c r="E65" s="36">
        <v>16</v>
      </c>
      <c r="F65" s="14">
        <v>25776.125</v>
      </c>
      <c r="G65" s="14">
        <f t="shared" si="9"/>
        <v>412418</v>
      </c>
      <c r="I65" s="36">
        <v>1</v>
      </c>
      <c r="J65" s="36">
        <v>0</v>
      </c>
      <c r="K65" s="36">
        <f t="shared" si="0"/>
        <v>1</v>
      </c>
      <c r="M65" s="14">
        <f t="shared" si="20"/>
        <v>412418</v>
      </c>
      <c r="N65" s="14">
        <f t="shared" si="20"/>
        <v>0</v>
      </c>
      <c r="O65" s="14">
        <f t="shared" si="20"/>
        <v>412418</v>
      </c>
    </row>
    <row r="66" spans="2:15" customFormat="1" ht="32.4" x14ac:dyDescent="0.3">
      <c r="B66" s="56" t="s">
        <v>254</v>
      </c>
      <c r="C66" s="57" t="s">
        <v>629</v>
      </c>
      <c r="D66" s="13" t="s">
        <v>41</v>
      </c>
      <c r="E66" s="36">
        <v>60</v>
      </c>
      <c r="F66" s="14">
        <v>30490.889000000003</v>
      </c>
      <c r="G66" s="14">
        <f t="shared" si="9"/>
        <v>1829453.34</v>
      </c>
      <c r="I66" s="36">
        <v>1</v>
      </c>
      <c r="J66" s="36">
        <v>0</v>
      </c>
      <c r="K66" s="36">
        <f t="shared" si="0"/>
        <v>1</v>
      </c>
      <c r="M66" s="14">
        <f t="shared" si="20"/>
        <v>1829453.34</v>
      </c>
      <c r="N66" s="14">
        <f t="shared" si="20"/>
        <v>0</v>
      </c>
      <c r="O66" s="14">
        <f t="shared" si="20"/>
        <v>1829453.34</v>
      </c>
    </row>
    <row r="67" spans="2:15" customFormat="1" ht="48.6" x14ac:dyDescent="0.3">
      <c r="B67" s="56" t="s">
        <v>255</v>
      </c>
      <c r="C67" s="57" t="s">
        <v>199</v>
      </c>
      <c r="D67" s="13" t="s">
        <v>169</v>
      </c>
      <c r="E67" s="36">
        <v>1940.42</v>
      </c>
      <c r="F67" s="14">
        <v>344.89154409870025</v>
      </c>
      <c r="G67" s="14">
        <f t="shared" si="9"/>
        <v>669234.44999999995</v>
      </c>
      <c r="I67" s="36">
        <v>1</v>
      </c>
      <c r="J67" s="36">
        <v>0</v>
      </c>
      <c r="K67" s="36">
        <f t="shared" si="0"/>
        <v>1</v>
      </c>
      <c r="M67" s="14">
        <f t="shared" si="20"/>
        <v>669234.44999999995</v>
      </c>
      <c r="N67" s="14">
        <f t="shared" si="20"/>
        <v>0</v>
      </c>
      <c r="O67" s="14">
        <f t="shared" si="20"/>
        <v>669234.44999999995</v>
      </c>
    </row>
    <row r="68" spans="2:15" customFormat="1" ht="32.4" x14ac:dyDescent="0.3">
      <c r="B68" s="56" t="s">
        <v>256</v>
      </c>
      <c r="C68" s="57" t="s">
        <v>498</v>
      </c>
      <c r="D68" s="13" t="s">
        <v>169</v>
      </c>
      <c r="E68" s="36">
        <v>437.71</v>
      </c>
      <c r="F68" s="14">
        <v>2561.2708642708599</v>
      </c>
      <c r="G68" s="14">
        <f t="shared" si="9"/>
        <v>1121093.869999998</v>
      </c>
      <c r="I68" s="36">
        <v>1</v>
      </c>
      <c r="J68" s="36">
        <v>0</v>
      </c>
      <c r="K68" s="36">
        <f t="shared" si="0"/>
        <v>1</v>
      </c>
      <c r="M68" s="14">
        <f t="shared" si="20"/>
        <v>1121093.869999998</v>
      </c>
      <c r="N68" s="14">
        <f t="shared" si="20"/>
        <v>0</v>
      </c>
      <c r="O68" s="14">
        <f t="shared" si="20"/>
        <v>1121093.869999998</v>
      </c>
    </row>
    <row r="69" spans="2:15" customFormat="1" ht="16.2" x14ac:dyDescent="0.3">
      <c r="B69" s="53" t="s">
        <v>257</v>
      </c>
      <c r="C69" s="115" t="s">
        <v>78</v>
      </c>
      <c r="D69" s="116"/>
      <c r="E69" s="116"/>
      <c r="F69" s="117"/>
      <c r="G69" s="54">
        <f>SUM(G70:G74)</f>
        <v>7687616.7729999498</v>
      </c>
      <c r="I69" s="58">
        <f>SUM(I70:I74)</f>
        <v>5</v>
      </c>
      <c r="J69" s="58">
        <f>SUM(J70:J74)</f>
        <v>0</v>
      </c>
      <c r="K69" s="58">
        <f t="shared" si="0"/>
        <v>5</v>
      </c>
      <c r="M69" s="54">
        <f t="shared" ref="M69:O69" si="21">SUM(M70:M74)</f>
        <v>7687616.7729999498</v>
      </c>
      <c r="N69" s="54">
        <f t="shared" si="21"/>
        <v>0</v>
      </c>
      <c r="O69" s="54">
        <f t="shared" si="21"/>
        <v>7687616.7729999498</v>
      </c>
    </row>
    <row r="70" spans="2:15" customFormat="1" ht="16.2" x14ac:dyDescent="0.3">
      <c r="B70" s="56" t="s">
        <v>258</v>
      </c>
      <c r="C70" s="57" t="s">
        <v>168</v>
      </c>
      <c r="D70" s="13" t="s">
        <v>169</v>
      </c>
      <c r="E70" s="36">
        <v>200</v>
      </c>
      <c r="F70" s="14">
        <v>370.65499999999997</v>
      </c>
      <c r="G70" s="14">
        <f t="shared" si="9"/>
        <v>74131</v>
      </c>
      <c r="I70" s="36">
        <v>1</v>
      </c>
      <c r="J70" s="36">
        <v>0</v>
      </c>
      <c r="K70" s="36">
        <f t="shared" si="0"/>
        <v>1</v>
      </c>
      <c r="M70" s="14">
        <f t="shared" ref="M70:O74" si="22">I70*$G70</f>
        <v>74131</v>
      </c>
      <c r="N70" s="14">
        <f t="shared" si="22"/>
        <v>0</v>
      </c>
      <c r="O70" s="14">
        <f t="shared" si="22"/>
        <v>74131</v>
      </c>
    </row>
    <row r="71" spans="2:15" customFormat="1" ht="32.4" x14ac:dyDescent="0.3">
      <c r="B71" s="56" t="s">
        <v>259</v>
      </c>
      <c r="C71" s="57" t="s">
        <v>242</v>
      </c>
      <c r="D71" s="13" t="s">
        <v>169</v>
      </c>
      <c r="E71" s="36">
        <v>3099.2</v>
      </c>
      <c r="F71" s="14">
        <v>962.79267875580001</v>
      </c>
      <c r="G71" s="14">
        <f t="shared" si="9"/>
        <v>2983887.0699999752</v>
      </c>
      <c r="I71" s="36">
        <v>1</v>
      </c>
      <c r="J71" s="36">
        <v>0</v>
      </c>
      <c r="K71" s="36">
        <f t="shared" si="0"/>
        <v>1</v>
      </c>
      <c r="M71" s="14">
        <f t="shared" si="22"/>
        <v>2983887.0699999752</v>
      </c>
      <c r="N71" s="14">
        <f t="shared" si="22"/>
        <v>0</v>
      </c>
      <c r="O71" s="14">
        <f t="shared" si="22"/>
        <v>2983887.0699999752</v>
      </c>
    </row>
    <row r="72" spans="2:15" customFormat="1" ht="16.2" x14ac:dyDescent="0.3">
      <c r="B72" s="56" t="s">
        <v>260</v>
      </c>
      <c r="C72" s="57" t="s">
        <v>261</v>
      </c>
      <c r="D72" s="13" t="s">
        <v>251</v>
      </c>
      <c r="E72" s="36">
        <v>1745</v>
      </c>
      <c r="F72" s="14">
        <v>18.449283667621778</v>
      </c>
      <c r="G72" s="14">
        <f t="shared" si="9"/>
        <v>32194.000000000004</v>
      </c>
      <c r="I72" s="36">
        <v>1</v>
      </c>
      <c r="J72" s="36">
        <v>0</v>
      </c>
      <c r="K72" s="36">
        <f t="shared" si="0"/>
        <v>1</v>
      </c>
      <c r="M72" s="14">
        <f t="shared" si="22"/>
        <v>32194.000000000004</v>
      </c>
      <c r="N72" s="14">
        <f t="shared" si="22"/>
        <v>0</v>
      </c>
      <c r="O72" s="14">
        <f t="shared" si="22"/>
        <v>32194.000000000004</v>
      </c>
    </row>
    <row r="73" spans="2:15" customFormat="1" ht="64.8" x14ac:dyDescent="0.3">
      <c r="B73" s="56" t="s">
        <v>262</v>
      </c>
      <c r="C73" s="57" t="s">
        <v>547</v>
      </c>
      <c r="D73" s="13" t="s">
        <v>169</v>
      </c>
      <c r="E73" s="36">
        <v>3099.2</v>
      </c>
      <c r="F73" s="14">
        <v>747.17014164944999</v>
      </c>
      <c r="G73" s="14">
        <f t="shared" si="9"/>
        <v>2315629.7029999751</v>
      </c>
      <c r="I73" s="36">
        <v>1</v>
      </c>
      <c r="J73" s="36">
        <v>0</v>
      </c>
      <c r="K73" s="36">
        <f t="shared" ref="K73:K142" si="23">SUM(I73,J73)</f>
        <v>1</v>
      </c>
      <c r="M73" s="14">
        <f t="shared" si="22"/>
        <v>2315629.7029999751</v>
      </c>
      <c r="N73" s="14">
        <f t="shared" si="22"/>
        <v>0</v>
      </c>
      <c r="O73" s="14">
        <f t="shared" si="22"/>
        <v>2315629.7029999751</v>
      </c>
    </row>
    <row r="74" spans="2:15" customFormat="1" ht="32.4" x14ac:dyDescent="0.3">
      <c r="B74" s="56" t="s">
        <v>263</v>
      </c>
      <c r="C74" s="57" t="s">
        <v>172</v>
      </c>
      <c r="D74" s="13" t="s">
        <v>41</v>
      </c>
      <c r="E74" s="36">
        <v>43</v>
      </c>
      <c r="F74" s="14">
        <v>53064.534883720931</v>
      </c>
      <c r="G74" s="14">
        <f t="shared" si="9"/>
        <v>2281775</v>
      </c>
      <c r="I74" s="36">
        <v>1</v>
      </c>
      <c r="J74" s="36">
        <v>0</v>
      </c>
      <c r="K74" s="36">
        <f t="shared" si="23"/>
        <v>1</v>
      </c>
      <c r="M74" s="14">
        <f t="shared" si="22"/>
        <v>2281775</v>
      </c>
      <c r="N74" s="14">
        <f t="shared" si="22"/>
        <v>0</v>
      </c>
      <c r="O74" s="14">
        <f t="shared" si="22"/>
        <v>2281775</v>
      </c>
    </row>
    <row r="75" spans="2:15" customFormat="1" ht="16.2" x14ac:dyDescent="0.3">
      <c r="B75" s="53" t="s">
        <v>264</v>
      </c>
      <c r="C75" s="115" t="s">
        <v>79</v>
      </c>
      <c r="D75" s="116"/>
      <c r="E75" s="116"/>
      <c r="F75" s="117"/>
      <c r="G75" s="54">
        <f>SUM(G76:G82)</f>
        <v>6546978.6979999887</v>
      </c>
      <c r="I75" s="58">
        <f>SUM(I76:I82)</f>
        <v>7</v>
      </c>
      <c r="J75" s="58">
        <f>SUM(J76:J82)</f>
        <v>0</v>
      </c>
      <c r="K75" s="58">
        <f t="shared" si="23"/>
        <v>7</v>
      </c>
      <c r="M75" s="54">
        <f t="shared" ref="M75:O75" si="24">SUM(M76:M82)</f>
        <v>6546978.6979999887</v>
      </c>
      <c r="N75" s="54">
        <f t="shared" si="24"/>
        <v>0</v>
      </c>
      <c r="O75" s="54">
        <f t="shared" si="24"/>
        <v>6546978.6979999887</v>
      </c>
    </row>
    <row r="76" spans="2:15" customFormat="1" ht="16.2" x14ac:dyDescent="0.3">
      <c r="B76" s="56" t="s">
        <v>265</v>
      </c>
      <c r="C76" s="57" t="s">
        <v>168</v>
      </c>
      <c r="D76" s="13" t="s">
        <v>169</v>
      </c>
      <c r="E76" s="36">
        <v>123.12</v>
      </c>
      <c r="F76" s="14">
        <v>103.72807017543859</v>
      </c>
      <c r="G76" s="14">
        <f t="shared" si="9"/>
        <v>12771</v>
      </c>
      <c r="I76" s="36">
        <v>1</v>
      </c>
      <c r="J76" s="36">
        <v>0</v>
      </c>
      <c r="K76" s="36">
        <f t="shared" si="23"/>
        <v>1</v>
      </c>
      <c r="M76" s="14">
        <f t="shared" ref="M76:O82" si="25">I76*$G76</f>
        <v>12771</v>
      </c>
      <c r="N76" s="14">
        <f t="shared" si="25"/>
        <v>0</v>
      </c>
      <c r="O76" s="14">
        <f t="shared" si="25"/>
        <v>12771</v>
      </c>
    </row>
    <row r="77" spans="2:15" customFormat="1" ht="64.8" x14ac:dyDescent="0.3">
      <c r="B77" s="56" t="s">
        <v>266</v>
      </c>
      <c r="C77" s="57" t="s">
        <v>203</v>
      </c>
      <c r="D77" s="13" t="s">
        <v>169</v>
      </c>
      <c r="E77" s="36">
        <v>1324.22</v>
      </c>
      <c r="F77" s="14">
        <v>1743.28980078838</v>
      </c>
      <c r="G77" s="14">
        <f t="shared" si="9"/>
        <v>2308499.2199999886</v>
      </c>
      <c r="I77" s="36">
        <v>1</v>
      </c>
      <c r="J77" s="36">
        <v>0</v>
      </c>
      <c r="K77" s="36">
        <f t="shared" si="23"/>
        <v>1</v>
      </c>
      <c r="M77" s="14">
        <f t="shared" si="25"/>
        <v>2308499.2199999886</v>
      </c>
      <c r="N77" s="14">
        <f t="shared" si="25"/>
        <v>0</v>
      </c>
      <c r="O77" s="14">
        <f t="shared" si="25"/>
        <v>2308499.2199999886</v>
      </c>
    </row>
    <row r="78" spans="2:15" customFormat="1" ht="16.2" x14ac:dyDescent="0.3">
      <c r="B78" s="56" t="s">
        <v>267</v>
      </c>
      <c r="C78" s="57" t="s">
        <v>205</v>
      </c>
      <c r="D78" s="13" t="s">
        <v>41</v>
      </c>
      <c r="E78" s="36">
        <v>23</v>
      </c>
      <c r="F78" s="14">
        <v>1078.2608695652175</v>
      </c>
      <c r="G78" s="14">
        <f t="shared" si="9"/>
        <v>24800.000000000004</v>
      </c>
      <c r="I78" s="36">
        <v>1</v>
      </c>
      <c r="J78" s="36">
        <v>0</v>
      </c>
      <c r="K78" s="36">
        <f t="shared" si="23"/>
        <v>1</v>
      </c>
      <c r="M78" s="14">
        <f t="shared" si="25"/>
        <v>24800.000000000004</v>
      </c>
      <c r="N78" s="14">
        <f t="shared" si="25"/>
        <v>0</v>
      </c>
      <c r="O78" s="14">
        <f t="shared" si="25"/>
        <v>24800.000000000004</v>
      </c>
    </row>
    <row r="79" spans="2:15" customFormat="1" ht="48.6" x14ac:dyDescent="0.3">
      <c r="B79" s="56" t="s">
        <v>268</v>
      </c>
      <c r="C79" s="57" t="s">
        <v>199</v>
      </c>
      <c r="D79" s="13" t="s">
        <v>169</v>
      </c>
      <c r="E79" s="36">
        <v>1103.1400000000001</v>
      </c>
      <c r="F79" s="14">
        <v>306.29804920499663</v>
      </c>
      <c r="G79" s="14">
        <f t="shared" si="9"/>
        <v>337889.63</v>
      </c>
      <c r="I79" s="36">
        <v>1</v>
      </c>
      <c r="J79" s="36">
        <v>0</v>
      </c>
      <c r="K79" s="36">
        <f t="shared" si="23"/>
        <v>1</v>
      </c>
      <c r="M79" s="14">
        <f t="shared" si="25"/>
        <v>337889.63</v>
      </c>
      <c r="N79" s="14">
        <f t="shared" si="25"/>
        <v>0</v>
      </c>
      <c r="O79" s="14">
        <f t="shared" si="25"/>
        <v>337889.63</v>
      </c>
    </row>
    <row r="80" spans="2:15" customFormat="1" ht="64.8" x14ac:dyDescent="0.3">
      <c r="B80" s="56" t="s">
        <v>269</v>
      </c>
      <c r="C80" s="57" t="s">
        <v>208</v>
      </c>
      <c r="D80" s="13" t="s">
        <v>169</v>
      </c>
      <c r="E80" s="36">
        <v>1134.6400000000001</v>
      </c>
      <c r="F80" s="14">
        <v>3182.2084960868642</v>
      </c>
      <c r="G80" s="14">
        <f t="shared" si="9"/>
        <v>3610661.048</v>
      </c>
      <c r="I80" s="36">
        <v>1</v>
      </c>
      <c r="J80" s="36">
        <v>0</v>
      </c>
      <c r="K80" s="36">
        <f t="shared" si="23"/>
        <v>1</v>
      </c>
      <c r="M80" s="14">
        <f t="shared" si="25"/>
        <v>3610661.048</v>
      </c>
      <c r="N80" s="14">
        <f t="shared" si="25"/>
        <v>0</v>
      </c>
      <c r="O80" s="14">
        <f t="shared" si="25"/>
        <v>3610661.048</v>
      </c>
    </row>
    <row r="81" spans="2:15" customFormat="1" ht="16.2" x14ac:dyDescent="0.3">
      <c r="B81" s="56" t="s">
        <v>270</v>
      </c>
      <c r="C81" s="57" t="s">
        <v>210</v>
      </c>
      <c r="D81" s="13" t="s">
        <v>41</v>
      </c>
      <c r="E81" s="36">
        <v>20</v>
      </c>
      <c r="F81" s="14">
        <v>3956.3</v>
      </c>
      <c r="G81" s="14">
        <f t="shared" si="9"/>
        <v>79126</v>
      </c>
      <c r="I81" s="36">
        <v>1</v>
      </c>
      <c r="J81" s="36">
        <v>0</v>
      </c>
      <c r="K81" s="36">
        <f t="shared" si="23"/>
        <v>1</v>
      </c>
      <c r="M81" s="14">
        <f t="shared" si="25"/>
        <v>79126</v>
      </c>
      <c r="N81" s="14">
        <f t="shared" si="25"/>
        <v>0</v>
      </c>
      <c r="O81" s="14">
        <f t="shared" si="25"/>
        <v>79126</v>
      </c>
    </row>
    <row r="82" spans="2:15" customFormat="1" ht="16.2" x14ac:dyDescent="0.3">
      <c r="B82" s="56" t="s">
        <v>271</v>
      </c>
      <c r="C82" s="57" t="s">
        <v>212</v>
      </c>
      <c r="D82" s="13" t="s">
        <v>41</v>
      </c>
      <c r="E82" s="36">
        <v>35</v>
      </c>
      <c r="F82" s="14">
        <v>4949.4799999999996</v>
      </c>
      <c r="G82" s="14">
        <f t="shared" si="9"/>
        <v>173231.8</v>
      </c>
      <c r="I82" s="36">
        <v>1</v>
      </c>
      <c r="J82" s="36">
        <v>0</v>
      </c>
      <c r="K82" s="36">
        <f t="shared" si="23"/>
        <v>1</v>
      </c>
      <c r="M82" s="14">
        <f t="shared" si="25"/>
        <v>173231.8</v>
      </c>
      <c r="N82" s="14">
        <f t="shared" si="25"/>
        <v>0</v>
      </c>
      <c r="O82" s="14">
        <f t="shared" si="25"/>
        <v>173231.8</v>
      </c>
    </row>
    <row r="83" spans="2:15" customFormat="1" ht="16.2" x14ac:dyDescent="0.3">
      <c r="B83" s="53" t="s">
        <v>272</v>
      </c>
      <c r="C83" s="115" t="s">
        <v>80</v>
      </c>
      <c r="D83" s="116"/>
      <c r="E83" s="116"/>
      <c r="F83" s="117"/>
      <c r="G83" s="54">
        <f>SUM(G84)</f>
        <v>995499.94</v>
      </c>
      <c r="I83" s="58">
        <f>SUM(I84)</f>
        <v>0</v>
      </c>
      <c r="J83" s="58">
        <f>SUM(J84)</f>
        <v>1</v>
      </c>
      <c r="K83" s="58">
        <f t="shared" si="23"/>
        <v>1</v>
      </c>
      <c r="M83" s="54">
        <f t="shared" ref="M83:O83" si="26">SUM(M84)</f>
        <v>0</v>
      </c>
      <c r="N83" s="54">
        <f t="shared" si="26"/>
        <v>995499.94</v>
      </c>
      <c r="O83" s="54">
        <f t="shared" si="26"/>
        <v>995499.94</v>
      </c>
    </row>
    <row r="84" spans="2:15" customFormat="1" ht="64.8" x14ac:dyDescent="0.3">
      <c r="B84" s="59" t="s">
        <v>273</v>
      </c>
      <c r="C84" s="57" t="s">
        <v>274</v>
      </c>
      <c r="D84" s="13" t="s">
        <v>41</v>
      </c>
      <c r="E84" s="36">
        <v>34</v>
      </c>
      <c r="F84" s="14">
        <v>29279.41</v>
      </c>
      <c r="G84" s="14">
        <f t="shared" si="9"/>
        <v>995499.94</v>
      </c>
      <c r="I84" s="36">
        <v>0</v>
      </c>
      <c r="J84" s="36">
        <v>1</v>
      </c>
      <c r="K84" s="36">
        <f t="shared" si="23"/>
        <v>1</v>
      </c>
      <c r="M84" s="14">
        <f t="shared" ref="M84:O86" si="27">I84*$G84</f>
        <v>0</v>
      </c>
      <c r="N84" s="14">
        <f t="shared" si="27"/>
        <v>995499.94</v>
      </c>
      <c r="O84" s="14">
        <f t="shared" si="27"/>
        <v>995499.94</v>
      </c>
    </row>
    <row r="85" spans="2:15" customFormat="1" ht="16.2" x14ac:dyDescent="0.3">
      <c r="B85" s="53" t="s">
        <v>275</v>
      </c>
      <c r="C85" s="115" t="s">
        <v>81</v>
      </c>
      <c r="D85" s="116"/>
      <c r="E85" s="116"/>
      <c r="F85" s="117"/>
      <c r="G85" s="54">
        <f>SUM(G86)</f>
        <v>1288808.6800000002</v>
      </c>
      <c r="I85" s="58">
        <f>SUM(I86)</f>
        <v>0</v>
      </c>
      <c r="J85" s="58">
        <f>SUM(J86)</f>
        <v>1</v>
      </c>
      <c r="K85" s="58">
        <f t="shared" si="23"/>
        <v>1</v>
      </c>
      <c r="M85" s="54">
        <f t="shared" ref="M85:O85" si="28">SUM(M86)</f>
        <v>0</v>
      </c>
      <c r="N85" s="54">
        <f t="shared" si="28"/>
        <v>1288808.6800000002</v>
      </c>
      <c r="O85" s="54">
        <f t="shared" si="28"/>
        <v>1288808.6800000002</v>
      </c>
    </row>
    <row r="86" spans="2:15" customFormat="1" ht="64.8" x14ac:dyDescent="0.3">
      <c r="B86" s="59" t="s">
        <v>276</v>
      </c>
      <c r="C86" s="57" t="s">
        <v>274</v>
      </c>
      <c r="D86" s="13" t="s">
        <v>41</v>
      </c>
      <c r="E86" s="36">
        <v>92</v>
      </c>
      <c r="F86" s="14">
        <v>14008.79</v>
      </c>
      <c r="G86" s="14">
        <f t="shared" si="9"/>
        <v>1288808.6800000002</v>
      </c>
      <c r="I86" s="36">
        <v>0</v>
      </c>
      <c r="J86" s="36">
        <v>1</v>
      </c>
      <c r="K86" s="36">
        <f t="shared" si="23"/>
        <v>1</v>
      </c>
      <c r="M86" s="14">
        <f t="shared" si="27"/>
        <v>0</v>
      </c>
      <c r="N86" s="14">
        <f t="shared" si="27"/>
        <v>1288808.6800000002</v>
      </c>
      <c r="O86" s="14">
        <f t="shared" si="27"/>
        <v>1288808.6800000002</v>
      </c>
    </row>
    <row r="87" spans="2:15" customFormat="1" ht="16.2" x14ac:dyDescent="0.3">
      <c r="B87" s="69" t="s">
        <v>522</v>
      </c>
      <c r="C87" s="121" t="s">
        <v>523</v>
      </c>
      <c r="D87" s="121"/>
      <c r="E87" s="121"/>
      <c r="F87" s="122"/>
      <c r="G87" s="51">
        <f>SUM(G88,G95,G108,G117,G125,G132,G140,G102)</f>
        <v>60333182.636908881</v>
      </c>
      <c r="I87" s="52">
        <f>SUM(I88,I95,I108,I117,I125,I132,I140,I102)</f>
        <v>0</v>
      </c>
      <c r="J87" s="52">
        <f>SUM(J88,J95,J108,J117,J125,J132,J140,J102)</f>
        <v>52</v>
      </c>
      <c r="K87" s="52">
        <f>SUM(I87,J87)</f>
        <v>52</v>
      </c>
      <c r="M87" s="51">
        <f>SUM(M88,M95,M108,M117,M125,M132,M140,M102)</f>
        <v>0</v>
      </c>
      <c r="N87" s="51">
        <f>SUM(N88,N95,N108,N117,N125,N132,N140,N102)</f>
        <v>60333182.636908881</v>
      </c>
      <c r="O87" s="51">
        <f>SUM(O88,O95,O108,O117,O125,O132,O140,O102)</f>
        <v>60333182.636908881</v>
      </c>
    </row>
    <row r="88" spans="2:15" customFormat="1" ht="16.2" x14ac:dyDescent="0.3">
      <c r="B88" s="53" t="s">
        <v>28</v>
      </c>
      <c r="C88" s="115" t="s">
        <v>93</v>
      </c>
      <c r="D88" s="116"/>
      <c r="E88" s="116"/>
      <c r="F88" s="117"/>
      <c r="G88" s="54">
        <f>SUM(G89:G94)</f>
        <v>9104333.0010610726</v>
      </c>
      <c r="I88" s="58">
        <f>SUM(I89:I94)</f>
        <v>0</v>
      </c>
      <c r="J88" s="58">
        <f>SUM(J89:J94)</f>
        <v>6</v>
      </c>
      <c r="K88" s="58">
        <f t="shared" si="23"/>
        <v>6</v>
      </c>
      <c r="M88" s="54">
        <f t="shared" ref="M88:O88" si="29">SUM(M89:M94)</f>
        <v>0</v>
      </c>
      <c r="N88" s="54">
        <f t="shared" si="29"/>
        <v>9104333.0010610726</v>
      </c>
      <c r="O88" s="54">
        <f t="shared" si="29"/>
        <v>9104333.0010610726</v>
      </c>
    </row>
    <row r="89" spans="2:15" customFormat="1" ht="16.2" x14ac:dyDescent="0.3">
      <c r="B89" s="56" t="s">
        <v>277</v>
      </c>
      <c r="C89" s="57" t="s">
        <v>168</v>
      </c>
      <c r="D89" s="13" t="s">
        <v>169</v>
      </c>
      <c r="E89" s="36">
        <v>1223.83</v>
      </c>
      <c r="F89" s="14">
        <v>1364.8837510610731</v>
      </c>
      <c r="G89" s="14">
        <f t="shared" ref="G89:G147" si="30">E89*F89</f>
        <v>1670385.681061073</v>
      </c>
      <c r="I89" s="36">
        <v>0</v>
      </c>
      <c r="J89" s="36">
        <v>1</v>
      </c>
      <c r="K89" s="36">
        <f t="shared" si="23"/>
        <v>1</v>
      </c>
      <c r="M89" s="14">
        <f t="shared" ref="M89:O94" si="31">I89*$G89</f>
        <v>0</v>
      </c>
      <c r="N89" s="14">
        <f t="shared" si="31"/>
        <v>1670385.681061073</v>
      </c>
      <c r="O89" s="14">
        <f t="shared" si="31"/>
        <v>1670385.681061073</v>
      </c>
    </row>
    <row r="90" spans="2:15" customFormat="1" ht="16.2" x14ac:dyDescent="0.3">
      <c r="B90" s="56" t="s">
        <v>278</v>
      </c>
      <c r="C90" s="57" t="s">
        <v>191</v>
      </c>
      <c r="D90" s="13" t="s">
        <v>169</v>
      </c>
      <c r="E90" s="36">
        <v>708.1</v>
      </c>
      <c r="F90" s="14">
        <v>919.94999293885041</v>
      </c>
      <c r="G90" s="14">
        <f t="shared" si="30"/>
        <v>651416.59</v>
      </c>
      <c r="I90" s="36">
        <v>0</v>
      </c>
      <c r="J90" s="36">
        <v>1</v>
      </c>
      <c r="K90" s="36">
        <f t="shared" si="23"/>
        <v>1</v>
      </c>
      <c r="M90" s="14">
        <f t="shared" si="31"/>
        <v>0</v>
      </c>
      <c r="N90" s="14">
        <f t="shared" si="31"/>
        <v>651416.59</v>
      </c>
      <c r="O90" s="14">
        <f t="shared" si="31"/>
        <v>651416.59</v>
      </c>
    </row>
    <row r="91" spans="2:15" customFormat="1" ht="16.2" x14ac:dyDescent="0.3">
      <c r="B91" s="56" t="s">
        <v>279</v>
      </c>
      <c r="C91" s="57" t="s">
        <v>280</v>
      </c>
      <c r="D91" s="13" t="s">
        <v>169</v>
      </c>
      <c r="E91" s="36">
        <v>252</v>
      </c>
      <c r="F91" s="14">
        <v>2643.6499999999996</v>
      </c>
      <c r="G91" s="14">
        <f t="shared" si="30"/>
        <v>666199.79999999993</v>
      </c>
      <c r="I91" s="36">
        <v>0</v>
      </c>
      <c r="J91" s="36">
        <v>1</v>
      </c>
      <c r="K91" s="36">
        <f t="shared" si="23"/>
        <v>1</v>
      </c>
      <c r="M91" s="14">
        <f t="shared" si="31"/>
        <v>0</v>
      </c>
      <c r="N91" s="14">
        <f t="shared" si="31"/>
        <v>666199.79999999993</v>
      </c>
      <c r="O91" s="14">
        <f t="shared" si="31"/>
        <v>666199.79999999993</v>
      </c>
    </row>
    <row r="92" spans="2:15" customFormat="1" ht="16.2" x14ac:dyDescent="0.3">
      <c r="B92" s="56" t="s">
        <v>281</v>
      </c>
      <c r="C92" s="57" t="s">
        <v>282</v>
      </c>
      <c r="D92" s="13" t="s">
        <v>169</v>
      </c>
      <c r="E92" s="36">
        <v>33.590000000000003</v>
      </c>
      <c r="F92" s="14">
        <v>872.88002381661204</v>
      </c>
      <c r="G92" s="14">
        <f t="shared" si="30"/>
        <v>29320.04</v>
      </c>
      <c r="I92" s="36">
        <v>0</v>
      </c>
      <c r="J92" s="36">
        <v>1</v>
      </c>
      <c r="K92" s="36">
        <f t="shared" si="23"/>
        <v>1</v>
      </c>
      <c r="M92" s="14">
        <f t="shared" si="31"/>
        <v>0</v>
      </c>
      <c r="N92" s="14">
        <f t="shared" si="31"/>
        <v>29320.04</v>
      </c>
      <c r="O92" s="14">
        <f t="shared" si="31"/>
        <v>29320.04</v>
      </c>
    </row>
    <row r="93" spans="2:15" customFormat="1" ht="16.2" x14ac:dyDescent="0.3">
      <c r="B93" s="56" t="s">
        <v>283</v>
      </c>
      <c r="C93" s="57" t="s">
        <v>284</v>
      </c>
      <c r="D93" s="13" t="s">
        <v>169</v>
      </c>
      <c r="E93" s="36">
        <v>777.85</v>
      </c>
      <c r="F93" s="14">
        <v>47.211943176705013</v>
      </c>
      <c r="G93" s="14">
        <f t="shared" si="30"/>
        <v>36723.81</v>
      </c>
      <c r="I93" s="36">
        <v>0</v>
      </c>
      <c r="J93" s="36">
        <v>1</v>
      </c>
      <c r="K93" s="36">
        <f t="shared" si="23"/>
        <v>1</v>
      </c>
      <c r="M93" s="14">
        <f t="shared" si="31"/>
        <v>0</v>
      </c>
      <c r="N93" s="14">
        <f t="shared" si="31"/>
        <v>36723.81</v>
      </c>
      <c r="O93" s="14">
        <f t="shared" si="31"/>
        <v>36723.81</v>
      </c>
    </row>
    <row r="94" spans="2:15" customFormat="1" ht="64.8" x14ac:dyDescent="0.3">
      <c r="B94" s="56" t="s">
        <v>285</v>
      </c>
      <c r="C94" s="57" t="s">
        <v>274</v>
      </c>
      <c r="D94" s="13" t="s">
        <v>41</v>
      </c>
      <c r="E94" s="36">
        <v>92</v>
      </c>
      <c r="F94" s="14">
        <v>65763.990000000005</v>
      </c>
      <c r="G94" s="14">
        <f t="shared" si="30"/>
        <v>6050287.0800000001</v>
      </c>
      <c r="I94" s="36">
        <v>0</v>
      </c>
      <c r="J94" s="36">
        <v>1</v>
      </c>
      <c r="K94" s="36">
        <f t="shared" si="23"/>
        <v>1</v>
      </c>
      <c r="M94" s="14">
        <f t="shared" si="31"/>
        <v>0</v>
      </c>
      <c r="N94" s="14">
        <f t="shared" si="31"/>
        <v>6050287.0800000001</v>
      </c>
      <c r="O94" s="14">
        <f t="shared" si="31"/>
        <v>6050287.0800000001</v>
      </c>
    </row>
    <row r="95" spans="2:15" customFormat="1" ht="16.2" x14ac:dyDescent="0.3">
      <c r="B95" s="53" t="s">
        <v>29</v>
      </c>
      <c r="C95" s="115" t="s">
        <v>88</v>
      </c>
      <c r="D95" s="116"/>
      <c r="E95" s="116"/>
      <c r="F95" s="117"/>
      <c r="G95" s="54">
        <f>SUM(G96:G101)</f>
        <v>6945513.8011739664</v>
      </c>
      <c r="I95" s="58">
        <f>SUM(I96:I101)</f>
        <v>0</v>
      </c>
      <c r="J95" s="58">
        <f>SUM(J96:J101)</f>
        <v>6</v>
      </c>
      <c r="K95" s="58">
        <f t="shared" si="23"/>
        <v>6</v>
      </c>
      <c r="M95" s="54">
        <f t="shared" ref="M95:O95" si="32">SUM(M96:M101)</f>
        <v>0</v>
      </c>
      <c r="N95" s="54">
        <f t="shared" si="32"/>
        <v>6945513.8011739664</v>
      </c>
      <c r="O95" s="54">
        <f t="shared" si="32"/>
        <v>6945513.8011739664</v>
      </c>
    </row>
    <row r="96" spans="2:15" customFormat="1" ht="16.2" x14ac:dyDescent="0.3">
      <c r="B96" s="56" t="s">
        <v>286</v>
      </c>
      <c r="C96" s="57" t="s">
        <v>168</v>
      </c>
      <c r="D96" s="13" t="s">
        <v>169</v>
      </c>
      <c r="E96" s="36">
        <v>2593.4</v>
      </c>
      <c r="F96" s="14">
        <v>241.26689673787303</v>
      </c>
      <c r="G96" s="14">
        <f t="shared" si="30"/>
        <v>625701.56999999995</v>
      </c>
      <c r="I96" s="36">
        <v>0</v>
      </c>
      <c r="J96" s="36">
        <v>1</v>
      </c>
      <c r="K96" s="36">
        <f t="shared" si="23"/>
        <v>1</v>
      </c>
      <c r="M96" s="14">
        <f t="shared" ref="M96:O101" si="33">I96*$G96</f>
        <v>0</v>
      </c>
      <c r="N96" s="14">
        <f t="shared" si="33"/>
        <v>625701.56999999995</v>
      </c>
      <c r="O96" s="14">
        <f t="shared" si="33"/>
        <v>625701.56999999995</v>
      </c>
    </row>
    <row r="97" spans="2:15" customFormat="1" ht="16.2" x14ac:dyDescent="0.3">
      <c r="B97" s="56" t="s">
        <v>287</v>
      </c>
      <c r="C97" s="57" t="s">
        <v>191</v>
      </c>
      <c r="D97" s="13" t="s">
        <v>169</v>
      </c>
      <c r="E97" s="36">
        <v>853.01</v>
      </c>
      <c r="F97" s="14">
        <v>1266.6278803209361</v>
      </c>
      <c r="G97" s="14">
        <f t="shared" si="30"/>
        <v>1080446.2481925618</v>
      </c>
      <c r="I97" s="36">
        <v>0</v>
      </c>
      <c r="J97" s="36">
        <v>1</v>
      </c>
      <c r="K97" s="36">
        <f t="shared" si="23"/>
        <v>1</v>
      </c>
      <c r="M97" s="14">
        <f t="shared" si="33"/>
        <v>0</v>
      </c>
      <c r="N97" s="14">
        <f t="shared" si="33"/>
        <v>1080446.2481925618</v>
      </c>
      <c r="O97" s="14">
        <f t="shared" si="33"/>
        <v>1080446.2481925618</v>
      </c>
    </row>
    <row r="98" spans="2:15" customFormat="1" ht="16.2" x14ac:dyDescent="0.3">
      <c r="B98" s="56" t="s">
        <v>288</v>
      </c>
      <c r="C98" s="57" t="s">
        <v>280</v>
      </c>
      <c r="D98" s="13" t="s">
        <v>169</v>
      </c>
      <c r="E98" s="36">
        <v>663.46</v>
      </c>
      <c r="F98" s="14">
        <v>2461.329971635676</v>
      </c>
      <c r="G98" s="14">
        <f t="shared" si="30"/>
        <v>1632993.9829814057</v>
      </c>
      <c r="I98" s="36">
        <v>0</v>
      </c>
      <c r="J98" s="36">
        <v>1</v>
      </c>
      <c r="K98" s="36">
        <f t="shared" si="23"/>
        <v>1</v>
      </c>
      <c r="M98" s="14">
        <f t="shared" si="33"/>
        <v>0</v>
      </c>
      <c r="N98" s="14">
        <f t="shared" si="33"/>
        <v>1632993.9829814057</v>
      </c>
      <c r="O98" s="14">
        <f t="shared" si="33"/>
        <v>1632993.9829814057</v>
      </c>
    </row>
    <row r="99" spans="2:15" customFormat="1" ht="16.2" x14ac:dyDescent="0.3">
      <c r="B99" s="56" t="s">
        <v>289</v>
      </c>
      <c r="C99" s="57" t="s">
        <v>282</v>
      </c>
      <c r="D99" s="13" t="s">
        <v>169</v>
      </c>
      <c r="E99" s="36">
        <v>60.76</v>
      </c>
      <c r="F99" s="14">
        <v>1158.4399275839369</v>
      </c>
      <c r="G99" s="14">
        <f t="shared" si="30"/>
        <v>70386.81</v>
      </c>
      <c r="I99" s="36">
        <v>0</v>
      </c>
      <c r="J99" s="36">
        <v>1</v>
      </c>
      <c r="K99" s="36">
        <f t="shared" si="23"/>
        <v>1</v>
      </c>
      <c r="M99" s="14">
        <f t="shared" si="33"/>
        <v>0</v>
      </c>
      <c r="N99" s="14">
        <f t="shared" si="33"/>
        <v>70386.81</v>
      </c>
      <c r="O99" s="14">
        <f t="shared" si="33"/>
        <v>70386.81</v>
      </c>
    </row>
    <row r="100" spans="2:15" customFormat="1" ht="16.2" x14ac:dyDescent="0.3">
      <c r="B100" s="56" t="s">
        <v>290</v>
      </c>
      <c r="C100" s="57" t="s">
        <v>284</v>
      </c>
      <c r="D100" s="13" t="s">
        <v>169</v>
      </c>
      <c r="E100" s="36">
        <v>68.84</v>
      </c>
      <c r="F100" s="14">
        <v>777.05621731551423</v>
      </c>
      <c r="G100" s="14">
        <f t="shared" si="30"/>
        <v>53492.55</v>
      </c>
      <c r="I100" s="36">
        <v>0</v>
      </c>
      <c r="J100" s="36">
        <v>1</v>
      </c>
      <c r="K100" s="36">
        <f t="shared" si="23"/>
        <v>1</v>
      </c>
      <c r="M100" s="14">
        <f t="shared" si="33"/>
        <v>0</v>
      </c>
      <c r="N100" s="14">
        <f t="shared" si="33"/>
        <v>53492.55</v>
      </c>
      <c r="O100" s="14">
        <f t="shared" si="33"/>
        <v>53492.55</v>
      </c>
    </row>
    <row r="101" spans="2:15" customFormat="1" ht="64.8" x14ac:dyDescent="0.3">
      <c r="B101" s="56" t="s">
        <v>291</v>
      </c>
      <c r="C101" s="57" t="s">
        <v>274</v>
      </c>
      <c r="D101" s="13" t="s">
        <v>41</v>
      </c>
      <c r="E101" s="36">
        <v>48</v>
      </c>
      <c r="F101" s="14">
        <v>72551.929999999993</v>
      </c>
      <c r="G101" s="14">
        <f t="shared" si="30"/>
        <v>3482492.6399999997</v>
      </c>
      <c r="I101" s="36">
        <v>0</v>
      </c>
      <c r="J101" s="36">
        <v>1</v>
      </c>
      <c r="K101" s="36">
        <f t="shared" si="23"/>
        <v>1</v>
      </c>
      <c r="M101" s="14">
        <f t="shared" si="33"/>
        <v>0</v>
      </c>
      <c r="N101" s="14">
        <f t="shared" si="33"/>
        <v>3482492.6399999997</v>
      </c>
      <c r="O101" s="14">
        <f t="shared" si="33"/>
        <v>3482492.6399999997</v>
      </c>
    </row>
    <row r="102" spans="2:15" customFormat="1" ht="16.2" x14ac:dyDescent="0.3">
      <c r="B102" s="53" t="s">
        <v>30</v>
      </c>
      <c r="C102" s="115" t="s">
        <v>95</v>
      </c>
      <c r="D102" s="116"/>
      <c r="E102" s="116"/>
      <c r="F102" s="117"/>
      <c r="G102" s="54">
        <f>SUM(G103:G107)</f>
        <v>2127443.128</v>
      </c>
      <c r="I102" s="58">
        <f>SUM(I103:I107)</f>
        <v>0</v>
      </c>
      <c r="J102" s="58">
        <f>SUM(J103:J107)</f>
        <v>5</v>
      </c>
      <c r="K102" s="58">
        <f t="shared" ref="K102:K107" si="34">SUM(I102,J102)</f>
        <v>5</v>
      </c>
      <c r="M102" s="54">
        <f>SUM(M103:M107)</f>
        <v>0</v>
      </c>
      <c r="N102" s="54">
        <f>SUM(N103:N107)</f>
        <v>2127443.128</v>
      </c>
      <c r="O102" s="54">
        <f>SUM(O103:O107)</f>
        <v>2127443.128</v>
      </c>
    </row>
    <row r="103" spans="2:15" customFormat="1" ht="16.2" x14ac:dyDescent="0.3">
      <c r="B103" s="56" t="s">
        <v>292</v>
      </c>
      <c r="C103" s="57" t="s">
        <v>168</v>
      </c>
      <c r="D103" s="13" t="s">
        <v>251</v>
      </c>
      <c r="E103" s="36">
        <v>87.52</v>
      </c>
      <c r="F103" s="14">
        <v>81.044332723948813</v>
      </c>
      <c r="G103" s="14">
        <f t="shared" ref="G103:G107" si="35">E103*F103</f>
        <v>7093</v>
      </c>
      <c r="I103" s="36">
        <v>0</v>
      </c>
      <c r="J103" s="36">
        <v>1</v>
      </c>
      <c r="K103" s="36">
        <f t="shared" si="34"/>
        <v>1</v>
      </c>
      <c r="M103" s="14">
        <f t="shared" ref="M103:M107" si="36">I103*$G103</f>
        <v>0</v>
      </c>
      <c r="N103" s="14">
        <f t="shared" ref="N103:N107" si="37">J103*$G103</f>
        <v>7093</v>
      </c>
      <c r="O103" s="14">
        <f t="shared" ref="O103:O107" si="38">K103*$G103</f>
        <v>7093</v>
      </c>
    </row>
    <row r="104" spans="2:15" customFormat="1" ht="16.2" x14ac:dyDescent="0.3">
      <c r="B104" s="56" t="s">
        <v>293</v>
      </c>
      <c r="C104" s="57" t="s">
        <v>191</v>
      </c>
      <c r="D104" s="13" t="s">
        <v>251</v>
      </c>
      <c r="E104" s="36">
        <v>260</v>
      </c>
      <c r="F104" s="14">
        <v>344.05819230769231</v>
      </c>
      <c r="G104" s="14">
        <f t="shared" si="35"/>
        <v>89455.13</v>
      </c>
      <c r="I104" s="36">
        <v>0</v>
      </c>
      <c r="J104" s="36">
        <v>1</v>
      </c>
      <c r="K104" s="36">
        <f t="shared" si="34"/>
        <v>1</v>
      </c>
      <c r="M104" s="14">
        <f t="shared" si="36"/>
        <v>0</v>
      </c>
      <c r="N104" s="14">
        <f t="shared" si="37"/>
        <v>89455.13</v>
      </c>
      <c r="O104" s="14">
        <f t="shared" si="38"/>
        <v>89455.13</v>
      </c>
    </row>
    <row r="105" spans="2:15" customFormat="1" ht="16.2" x14ac:dyDescent="0.3">
      <c r="B105" s="56" t="s">
        <v>294</v>
      </c>
      <c r="C105" s="57" t="s">
        <v>86</v>
      </c>
      <c r="D105" s="13" t="s">
        <v>169</v>
      </c>
      <c r="E105" s="36">
        <v>558.35</v>
      </c>
      <c r="F105" s="14">
        <v>498.39974926121607</v>
      </c>
      <c r="G105" s="14">
        <f t="shared" si="35"/>
        <v>278281.5</v>
      </c>
      <c r="I105" s="36">
        <v>0</v>
      </c>
      <c r="J105" s="36">
        <v>1</v>
      </c>
      <c r="K105" s="36">
        <f t="shared" si="34"/>
        <v>1</v>
      </c>
      <c r="M105" s="14">
        <f t="shared" si="36"/>
        <v>0</v>
      </c>
      <c r="N105" s="14">
        <f t="shared" si="37"/>
        <v>278281.5</v>
      </c>
      <c r="O105" s="14">
        <f t="shared" si="38"/>
        <v>278281.5</v>
      </c>
    </row>
    <row r="106" spans="2:15" customFormat="1" ht="16.2" x14ac:dyDescent="0.3">
      <c r="B106" s="56" t="s">
        <v>295</v>
      </c>
      <c r="C106" s="57" t="s">
        <v>443</v>
      </c>
      <c r="D106" s="13" t="s">
        <v>169</v>
      </c>
      <c r="E106" s="36">
        <v>92.03</v>
      </c>
      <c r="F106" s="14">
        <v>1214.01716831468</v>
      </c>
      <c r="G106" s="14">
        <f t="shared" si="35"/>
        <v>111726</v>
      </c>
      <c r="I106" s="36">
        <v>0</v>
      </c>
      <c r="J106" s="36">
        <v>1</v>
      </c>
      <c r="K106" s="36">
        <f t="shared" si="34"/>
        <v>1</v>
      </c>
      <c r="M106" s="14">
        <f t="shared" si="36"/>
        <v>0</v>
      </c>
      <c r="N106" s="14">
        <f t="shared" si="37"/>
        <v>111726</v>
      </c>
      <c r="O106" s="14">
        <f t="shared" si="38"/>
        <v>111726</v>
      </c>
    </row>
    <row r="107" spans="2:15" customFormat="1" ht="16.2" x14ac:dyDescent="0.3">
      <c r="B107" s="56" t="s">
        <v>296</v>
      </c>
      <c r="C107" s="57" t="s">
        <v>396</v>
      </c>
      <c r="D107" s="13" t="s">
        <v>251</v>
      </c>
      <c r="E107" s="36">
        <v>107.2</v>
      </c>
      <c r="F107" s="14">
        <v>15306.786361940298</v>
      </c>
      <c r="G107" s="14">
        <f t="shared" si="35"/>
        <v>1640887.4979999999</v>
      </c>
      <c r="I107" s="36">
        <v>0</v>
      </c>
      <c r="J107" s="36">
        <v>1</v>
      </c>
      <c r="K107" s="36">
        <f t="shared" si="34"/>
        <v>1</v>
      </c>
      <c r="M107" s="14">
        <f t="shared" si="36"/>
        <v>0</v>
      </c>
      <c r="N107" s="14">
        <f t="shared" si="37"/>
        <v>1640887.4979999999</v>
      </c>
      <c r="O107" s="14">
        <f t="shared" si="38"/>
        <v>1640887.4979999999</v>
      </c>
    </row>
    <row r="108" spans="2:15" customFormat="1" ht="16.2" x14ac:dyDescent="0.3">
      <c r="B108" s="53" t="s">
        <v>299</v>
      </c>
      <c r="C108" s="115" t="s">
        <v>89</v>
      </c>
      <c r="D108" s="116"/>
      <c r="E108" s="116"/>
      <c r="F108" s="117"/>
      <c r="G108" s="54">
        <f>SUM(G109:G116)</f>
        <v>10565504.39950823</v>
      </c>
      <c r="I108" s="58">
        <f>SUM(I109:I116)</f>
        <v>0</v>
      </c>
      <c r="J108" s="58">
        <f>SUM(J109:J116)</f>
        <v>8</v>
      </c>
      <c r="K108" s="58">
        <f t="shared" si="23"/>
        <v>8</v>
      </c>
      <c r="M108" s="54">
        <f t="shared" ref="M108:O108" si="39">SUM(M109:M116)</f>
        <v>0</v>
      </c>
      <c r="N108" s="54">
        <f t="shared" si="39"/>
        <v>10565504.39950823</v>
      </c>
      <c r="O108" s="54">
        <f t="shared" si="39"/>
        <v>10565504.39950823</v>
      </c>
    </row>
    <row r="109" spans="2:15" customFormat="1" ht="16.2" x14ac:dyDescent="0.3">
      <c r="B109" s="56" t="s">
        <v>300</v>
      </c>
      <c r="C109" s="57" t="s">
        <v>168</v>
      </c>
      <c r="D109" s="13" t="s">
        <v>169</v>
      </c>
      <c r="E109" s="36">
        <v>1604.96</v>
      </c>
      <c r="F109" s="14">
        <v>148.08488685076264</v>
      </c>
      <c r="G109" s="14">
        <f t="shared" si="30"/>
        <v>237670.32</v>
      </c>
      <c r="I109" s="36">
        <v>0</v>
      </c>
      <c r="J109" s="36">
        <v>1</v>
      </c>
      <c r="K109" s="36">
        <f t="shared" si="23"/>
        <v>1</v>
      </c>
      <c r="M109" s="14">
        <f t="shared" ref="M109:O116" si="40">I109*$G109</f>
        <v>0</v>
      </c>
      <c r="N109" s="14">
        <f t="shared" si="40"/>
        <v>237670.32</v>
      </c>
      <c r="O109" s="14">
        <f t="shared" si="40"/>
        <v>237670.32</v>
      </c>
    </row>
    <row r="110" spans="2:15" customFormat="1" ht="16.2" x14ac:dyDescent="0.3">
      <c r="B110" s="56" t="s">
        <v>301</v>
      </c>
      <c r="C110" s="57" t="s">
        <v>191</v>
      </c>
      <c r="D110" s="13" t="s">
        <v>169</v>
      </c>
      <c r="E110" s="36">
        <v>1206.1099999999999</v>
      </c>
      <c r="F110" s="14">
        <v>875.68975466582651</v>
      </c>
      <c r="G110" s="14">
        <f t="shared" si="30"/>
        <v>1056178.17</v>
      </c>
      <c r="I110" s="36">
        <v>0</v>
      </c>
      <c r="J110" s="36">
        <v>1</v>
      </c>
      <c r="K110" s="36">
        <f t="shared" si="23"/>
        <v>1</v>
      </c>
      <c r="M110" s="14">
        <f t="shared" si="40"/>
        <v>0</v>
      </c>
      <c r="N110" s="14">
        <f t="shared" si="40"/>
        <v>1056178.17</v>
      </c>
      <c r="O110" s="14">
        <f t="shared" si="40"/>
        <v>1056178.17</v>
      </c>
    </row>
    <row r="111" spans="2:15" customFormat="1" ht="16.2" x14ac:dyDescent="0.3">
      <c r="B111" s="56" t="s">
        <v>302</v>
      </c>
      <c r="C111" s="57" t="s">
        <v>280</v>
      </c>
      <c r="D111" s="13" t="s">
        <v>169</v>
      </c>
      <c r="E111" s="36">
        <v>555.72</v>
      </c>
      <c r="F111" s="14">
        <v>755.05994256999293</v>
      </c>
      <c r="G111" s="14">
        <f t="shared" si="30"/>
        <v>419601.91128499649</v>
      </c>
      <c r="I111" s="36">
        <v>0</v>
      </c>
      <c r="J111" s="36">
        <v>1</v>
      </c>
      <c r="K111" s="36">
        <f t="shared" si="23"/>
        <v>1</v>
      </c>
      <c r="M111" s="14">
        <f t="shared" si="40"/>
        <v>0</v>
      </c>
      <c r="N111" s="14">
        <f t="shared" si="40"/>
        <v>419601.91128499649</v>
      </c>
      <c r="O111" s="14">
        <f t="shared" si="40"/>
        <v>419601.91128499649</v>
      </c>
    </row>
    <row r="112" spans="2:15" customFormat="1" ht="16.2" x14ac:dyDescent="0.3">
      <c r="B112" s="56" t="s">
        <v>303</v>
      </c>
      <c r="C112" s="57" t="s">
        <v>284</v>
      </c>
      <c r="D112" s="13" t="s">
        <v>169</v>
      </c>
      <c r="E112" s="36">
        <v>320.41000000000003</v>
      </c>
      <c r="F112" s="14">
        <v>121.04001123560437</v>
      </c>
      <c r="G112" s="14">
        <f t="shared" si="30"/>
        <v>38782.43</v>
      </c>
      <c r="I112" s="36">
        <v>0</v>
      </c>
      <c r="J112" s="36">
        <v>1</v>
      </c>
      <c r="K112" s="36">
        <f t="shared" si="23"/>
        <v>1</v>
      </c>
      <c r="M112" s="14">
        <f t="shared" si="40"/>
        <v>0</v>
      </c>
      <c r="N112" s="14">
        <f t="shared" si="40"/>
        <v>38782.43</v>
      </c>
      <c r="O112" s="14">
        <f t="shared" si="40"/>
        <v>38782.43</v>
      </c>
    </row>
    <row r="113" spans="2:15" customFormat="1" ht="16.2" x14ac:dyDescent="0.3">
      <c r="B113" s="56" t="s">
        <v>304</v>
      </c>
      <c r="C113" s="57" t="s">
        <v>297</v>
      </c>
      <c r="D113" s="13" t="s">
        <v>41</v>
      </c>
      <c r="E113" s="36">
        <v>2</v>
      </c>
      <c r="F113" s="14">
        <v>618481.96</v>
      </c>
      <c r="G113" s="14">
        <f t="shared" si="30"/>
        <v>1236963.92</v>
      </c>
      <c r="I113" s="36">
        <v>0</v>
      </c>
      <c r="J113" s="36">
        <v>1</v>
      </c>
      <c r="K113" s="36">
        <f t="shared" si="23"/>
        <v>1</v>
      </c>
      <c r="M113" s="14">
        <f t="shared" si="40"/>
        <v>0</v>
      </c>
      <c r="N113" s="14">
        <f t="shared" si="40"/>
        <v>1236963.92</v>
      </c>
      <c r="O113" s="14">
        <f t="shared" si="40"/>
        <v>1236963.92</v>
      </c>
    </row>
    <row r="114" spans="2:15" customFormat="1" ht="16.2" x14ac:dyDescent="0.3">
      <c r="B114" s="56" t="s">
        <v>305</v>
      </c>
      <c r="C114" s="57" t="s">
        <v>298</v>
      </c>
      <c r="D114" s="13" t="s">
        <v>41</v>
      </c>
      <c r="E114" s="36">
        <v>1</v>
      </c>
      <c r="F114" s="14">
        <v>178457.32</v>
      </c>
      <c r="G114" s="14">
        <f t="shared" si="30"/>
        <v>178457.32</v>
      </c>
      <c r="I114" s="36">
        <v>0</v>
      </c>
      <c r="J114" s="36">
        <v>1</v>
      </c>
      <c r="K114" s="36">
        <f t="shared" si="23"/>
        <v>1</v>
      </c>
      <c r="M114" s="14">
        <f t="shared" si="40"/>
        <v>0</v>
      </c>
      <c r="N114" s="14">
        <f t="shared" si="40"/>
        <v>178457.32</v>
      </c>
      <c r="O114" s="14">
        <f t="shared" si="40"/>
        <v>178457.32</v>
      </c>
    </row>
    <row r="115" spans="2:15" customFormat="1" ht="16.2" x14ac:dyDescent="0.3">
      <c r="B115" s="56" t="s">
        <v>306</v>
      </c>
      <c r="C115" s="57" t="s">
        <v>282</v>
      </c>
      <c r="D115" s="13" t="s">
        <v>169</v>
      </c>
      <c r="E115" s="36">
        <v>487.8</v>
      </c>
      <c r="F115" s="14">
        <v>2305.2700455580866</v>
      </c>
      <c r="G115" s="14">
        <f t="shared" si="30"/>
        <v>1124510.7282232346</v>
      </c>
      <c r="I115" s="36">
        <v>0</v>
      </c>
      <c r="J115" s="36">
        <v>1</v>
      </c>
      <c r="K115" s="36">
        <f t="shared" si="23"/>
        <v>1</v>
      </c>
      <c r="M115" s="14">
        <f t="shared" si="40"/>
        <v>0</v>
      </c>
      <c r="N115" s="14">
        <f t="shared" si="40"/>
        <v>1124510.7282232346</v>
      </c>
      <c r="O115" s="14">
        <f t="shared" si="40"/>
        <v>1124510.7282232346</v>
      </c>
    </row>
    <row r="116" spans="2:15" customFormat="1" ht="64.8" x14ac:dyDescent="0.3">
      <c r="B116" s="56" t="s">
        <v>695</v>
      </c>
      <c r="C116" s="57" t="s">
        <v>274</v>
      </c>
      <c r="D116" s="13" t="s">
        <v>41</v>
      </c>
      <c r="E116" s="36">
        <v>88</v>
      </c>
      <c r="F116" s="14">
        <v>71287.95</v>
      </c>
      <c r="G116" s="14">
        <f t="shared" si="30"/>
        <v>6273339.5999999996</v>
      </c>
      <c r="I116" s="36">
        <v>0</v>
      </c>
      <c r="J116" s="36">
        <v>1</v>
      </c>
      <c r="K116" s="36">
        <f t="shared" si="23"/>
        <v>1</v>
      </c>
      <c r="M116" s="14">
        <f t="shared" si="40"/>
        <v>0</v>
      </c>
      <c r="N116" s="14">
        <f t="shared" si="40"/>
        <v>6273339.5999999996</v>
      </c>
      <c r="O116" s="14">
        <f t="shared" si="40"/>
        <v>6273339.5999999996</v>
      </c>
    </row>
    <row r="117" spans="2:15" customFormat="1" ht="16.2" x14ac:dyDescent="0.3">
      <c r="B117" s="53" t="s">
        <v>307</v>
      </c>
      <c r="C117" s="115" t="s">
        <v>90</v>
      </c>
      <c r="D117" s="116"/>
      <c r="E117" s="116"/>
      <c r="F117" s="117"/>
      <c r="G117" s="54">
        <f>SUM(G118:G124)</f>
        <v>5268094.6245398782</v>
      </c>
      <c r="I117" s="58">
        <f>SUM(I118:I124)</f>
        <v>0</v>
      </c>
      <c r="J117" s="58">
        <f>SUM(J118:J124)</f>
        <v>7</v>
      </c>
      <c r="K117" s="58">
        <f t="shared" si="23"/>
        <v>7</v>
      </c>
      <c r="M117" s="54">
        <f t="shared" ref="M117:O117" si="41">SUM(M118:M124)</f>
        <v>0</v>
      </c>
      <c r="N117" s="54">
        <f t="shared" si="41"/>
        <v>5268094.6245398782</v>
      </c>
      <c r="O117" s="54">
        <f t="shared" si="41"/>
        <v>5268094.6245398782</v>
      </c>
    </row>
    <row r="118" spans="2:15" customFormat="1" ht="16.2" x14ac:dyDescent="0.3">
      <c r="B118" s="56" t="s">
        <v>308</v>
      </c>
      <c r="C118" s="57" t="s">
        <v>168</v>
      </c>
      <c r="D118" s="13" t="s">
        <v>169</v>
      </c>
      <c r="E118" s="36">
        <v>340.18</v>
      </c>
      <c r="F118" s="14">
        <v>259.0452995472985</v>
      </c>
      <c r="G118" s="14">
        <f t="shared" si="30"/>
        <v>88122.03</v>
      </c>
      <c r="I118" s="36">
        <v>0</v>
      </c>
      <c r="J118" s="36">
        <v>1</v>
      </c>
      <c r="K118" s="36">
        <f t="shared" si="23"/>
        <v>1</v>
      </c>
      <c r="M118" s="14">
        <f t="shared" ref="M118:O124" si="42">I118*$G118</f>
        <v>0</v>
      </c>
      <c r="N118" s="14">
        <f t="shared" si="42"/>
        <v>88122.03</v>
      </c>
      <c r="O118" s="14">
        <f t="shared" si="42"/>
        <v>88122.03</v>
      </c>
    </row>
    <row r="119" spans="2:15" customFormat="1" ht="16.2" x14ac:dyDescent="0.3">
      <c r="B119" s="56" t="s">
        <v>309</v>
      </c>
      <c r="C119" s="57" t="s">
        <v>191</v>
      </c>
      <c r="D119" s="13" t="s">
        <v>169</v>
      </c>
      <c r="E119" s="36">
        <v>250</v>
      </c>
      <c r="F119" s="14">
        <v>919.95</v>
      </c>
      <c r="G119" s="14">
        <f t="shared" si="30"/>
        <v>229987.5</v>
      </c>
      <c r="I119" s="36">
        <v>0</v>
      </c>
      <c r="J119" s="36">
        <v>1</v>
      </c>
      <c r="K119" s="36">
        <f t="shared" si="23"/>
        <v>1</v>
      </c>
      <c r="M119" s="14">
        <f t="shared" si="42"/>
        <v>0</v>
      </c>
      <c r="N119" s="14">
        <f t="shared" si="42"/>
        <v>229987.5</v>
      </c>
      <c r="O119" s="14">
        <f t="shared" si="42"/>
        <v>229987.5</v>
      </c>
    </row>
    <row r="120" spans="2:15" customFormat="1" ht="16.2" x14ac:dyDescent="0.3">
      <c r="B120" s="56" t="s">
        <v>310</v>
      </c>
      <c r="C120" s="57" t="s">
        <v>86</v>
      </c>
      <c r="D120" s="13" t="s">
        <v>169</v>
      </c>
      <c r="E120" s="36">
        <v>508</v>
      </c>
      <c r="F120" s="14">
        <v>505.41999999999996</v>
      </c>
      <c r="G120" s="14">
        <f t="shared" si="30"/>
        <v>256753.36</v>
      </c>
      <c r="I120" s="36">
        <v>0</v>
      </c>
      <c r="J120" s="36">
        <v>1</v>
      </c>
      <c r="K120" s="36">
        <f t="shared" si="23"/>
        <v>1</v>
      </c>
      <c r="M120" s="14">
        <f t="shared" si="42"/>
        <v>0</v>
      </c>
      <c r="N120" s="14">
        <f t="shared" si="42"/>
        <v>256753.36</v>
      </c>
      <c r="O120" s="14">
        <f t="shared" si="42"/>
        <v>256753.36</v>
      </c>
    </row>
    <row r="121" spans="2:15" customFormat="1" ht="16.2" x14ac:dyDescent="0.3">
      <c r="B121" s="56" t="s">
        <v>311</v>
      </c>
      <c r="C121" s="57" t="s">
        <v>280</v>
      </c>
      <c r="D121" s="13" t="s">
        <v>169</v>
      </c>
      <c r="E121" s="36">
        <v>443.55</v>
      </c>
      <c r="F121" s="14">
        <v>2643.6500574052816</v>
      </c>
      <c r="G121" s="14">
        <f t="shared" si="30"/>
        <v>1172590.9829621126</v>
      </c>
      <c r="I121" s="36">
        <v>0</v>
      </c>
      <c r="J121" s="36">
        <v>1</v>
      </c>
      <c r="K121" s="36">
        <f t="shared" si="23"/>
        <v>1</v>
      </c>
      <c r="M121" s="14">
        <f t="shared" si="42"/>
        <v>0</v>
      </c>
      <c r="N121" s="14">
        <f t="shared" si="42"/>
        <v>1172590.9829621126</v>
      </c>
      <c r="O121" s="14">
        <f t="shared" si="42"/>
        <v>1172590.9829621126</v>
      </c>
    </row>
    <row r="122" spans="2:15" customFormat="1" ht="16.2" x14ac:dyDescent="0.3">
      <c r="B122" s="56" t="s">
        <v>312</v>
      </c>
      <c r="C122" s="57" t="s">
        <v>282</v>
      </c>
      <c r="D122" s="13" t="s">
        <v>169</v>
      </c>
      <c r="E122" s="36">
        <v>571.24</v>
      </c>
      <c r="F122" s="14">
        <v>872.87998315553068</v>
      </c>
      <c r="G122" s="14">
        <f t="shared" si="30"/>
        <v>498623.96157776535</v>
      </c>
      <c r="I122" s="36">
        <v>0</v>
      </c>
      <c r="J122" s="36">
        <v>1</v>
      </c>
      <c r="K122" s="36">
        <f t="shared" si="23"/>
        <v>1</v>
      </c>
      <c r="M122" s="14">
        <f t="shared" si="42"/>
        <v>0</v>
      </c>
      <c r="N122" s="14">
        <f t="shared" si="42"/>
        <v>498623.96157776535</v>
      </c>
      <c r="O122" s="14">
        <f t="shared" si="42"/>
        <v>498623.96157776535</v>
      </c>
    </row>
    <row r="123" spans="2:15" customFormat="1" ht="16.2" x14ac:dyDescent="0.3">
      <c r="B123" s="56" t="s">
        <v>313</v>
      </c>
      <c r="C123" s="57" t="s">
        <v>284</v>
      </c>
      <c r="D123" s="13" t="s">
        <v>169</v>
      </c>
      <c r="E123" s="36">
        <v>48</v>
      </c>
      <c r="F123" s="14">
        <v>199.67999999999998</v>
      </c>
      <c r="G123" s="14">
        <f t="shared" si="30"/>
        <v>9584.64</v>
      </c>
      <c r="I123" s="36">
        <v>0</v>
      </c>
      <c r="J123" s="36">
        <v>1</v>
      </c>
      <c r="K123" s="36">
        <f t="shared" si="23"/>
        <v>1</v>
      </c>
      <c r="M123" s="14">
        <f t="shared" si="42"/>
        <v>0</v>
      </c>
      <c r="N123" s="14">
        <f t="shared" si="42"/>
        <v>9584.64</v>
      </c>
      <c r="O123" s="14">
        <f t="shared" si="42"/>
        <v>9584.64</v>
      </c>
    </row>
    <row r="124" spans="2:15" customFormat="1" ht="64.8" x14ac:dyDescent="0.3">
      <c r="B124" s="56" t="s">
        <v>696</v>
      </c>
      <c r="C124" s="57" t="s">
        <v>274</v>
      </c>
      <c r="D124" s="13" t="s">
        <v>41</v>
      </c>
      <c r="E124" s="36">
        <v>65</v>
      </c>
      <c r="F124" s="14">
        <v>46345.11</v>
      </c>
      <c r="G124" s="14">
        <f t="shared" si="30"/>
        <v>3012432.15</v>
      </c>
      <c r="I124" s="36">
        <v>0</v>
      </c>
      <c r="J124" s="36">
        <v>1</v>
      </c>
      <c r="K124" s="36">
        <f t="shared" si="23"/>
        <v>1</v>
      </c>
      <c r="M124" s="14">
        <f t="shared" si="42"/>
        <v>0</v>
      </c>
      <c r="N124" s="14">
        <f t="shared" si="42"/>
        <v>3012432.15</v>
      </c>
      <c r="O124" s="14">
        <f t="shared" si="42"/>
        <v>3012432.15</v>
      </c>
    </row>
    <row r="125" spans="2:15" customFormat="1" ht="16.2" x14ac:dyDescent="0.3">
      <c r="B125" s="53" t="s">
        <v>314</v>
      </c>
      <c r="C125" s="115" t="s">
        <v>91</v>
      </c>
      <c r="D125" s="116"/>
      <c r="E125" s="116"/>
      <c r="F125" s="117"/>
      <c r="G125" s="54">
        <f>SUM(G126:G131)</f>
        <v>4796266.3496610327</v>
      </c>
      <c r="I125" s="58">
        <f>SUM(I126:I131)</f>
        <v>0</v>
      </c>
      <c r="J125" s="58">
        <f>SUM(J126:J131)</f>
        <v>6</v>
      </c>
      <c r="K125" s="58">
        <f t="shared" si="23"/>
        <v>6</v>
      </c>
      <c r="M125" s="54">
        <f t="shared" ref="M125:O125" si="43">SUM(M126:M131)</f>
        <v>0</v>
      </c>
      <c r="N125" s="54">
        <f t="shared" si="43"/>
        <v>4796266.3496610327</v>
      </c>
      <c r="O125" s="54">
        <f t="shared" si="43"/>
        <v>4796266.3496610327</v>
      </c>
    </row>
    <row r="126" spans="2:15" customFormat="1" ht="16.2" x14ac:dyDescent="0.3">
      <c r="B126" s="56" t="s">
        <v>315</v>
      </c>
      <c r="C126" s="57" t="s">
        <v>168</v>
      </c>
      <c r="D126" s="13" t="s">
        <v>169</v>
      </c>
      <c r="E126" s="36">
        <v>1571.63</v>
      </c>
      <c r="F126" s="14">
        <v>209.94571877604778</v>
      </c>
      <c r="G126" s="14">
        <f t="shared" si="30"/>
        <v>329956.99</v>
      </c>
      <c r="I126" s="36">
        <v>0</v>
      </c>
      <c r="J126" s="36">
        <v>1</v>
      </c>
      <c r="K126" s="36">
        <f t="shared" si="23"/>
        <v>1</v>
      </c>
      <c r="M126" s="14">
        <f t="shared" ref="M126:O131" si="44">I126*$G126</f>
        <v>0</v>
      </c>
      <c r="N126" s="14">
        <f t="shared" si="44"/>
        <v>329956.99</v>
      </c>
      <c r="O126" s="14">
        <f t="shared" si="44"/>
        <v>329956.99</v>
      </c>
    </row>
    <row r="127" spans="2:15" customFormat="1" ht="16.2" x14ac:dyDescent="0.3">
      <c r="B127" s="56" t="s">
        <v>316</v>
      </c>
      <c r="C127" s="57" t="s">
        <v>191</v>
      </c>
      <c r="D127" s="13" t="s">
        <v>169</v>
      </c>
      <c r="E127" s="36">
        <v>1419.68</v>
      </c>
      <c r="F127" s="14">
        <v>1039.6918604651162</v>
      </c>
      <c r="G127" s="14">
        <f t="shared" si="30"/>
        <v>1476029.7404651162</v>
      </c>
      <c r="I127" s="36">
        <v>0</v>
      </c>
      <c r="J127" s="36">
        <v>1</v>
      </c>
      <c r="K127" s="36">
        <f t="shared" si="23"/>
        <v>1</v>
      </c>
      <c r="M127" s="14">
        <f t="shared" si="44"/>
        <v>0</v>
      </c>
      <c r="N127" s="14">
        <f t="shared" si="44"/>
        <v>1476029.7404651162</v>
      </c>
      <c r="O127" s="14">
        <f t="shared" si="44"/>
        <v>1476029.7404651162</v>
      </c>
    </row>
    <row r="128" spans="2:15" customFormat="1" ht="16.2" x14ac:dyDescent="0.3">
      <c r="B128" s="56" t="s">
        <v>317</v>
      </c>
      <c r="C128" s="57" t="s">
        <v>280</v>
      </c>
      <c r="D128" s="13" t="s">
        <v>169</v>
      </c>
      <c r="E128" s="36">
        <v>567.58000000000004</v>
      </c>
      <c r="F128" s="14">
        <v>2643.6500443918321</v>
      </c>
      <c r="G128" s="14">
        <f t="shared" si="30"/>
        <v>1500482.8921959163</v>
      </c>
      <c r="I128" s="36">
        <v>0</v>
      </c>
      <c r="J128" s="36">
        <v>1</v>
      </c>
      <c r="K128" s="36">
        <f t="shared" si="23"/>
        <v>1</v>
      </c>
      <c r="M128" s="14">
        <f t="shared" si="44"/>
        <v>0</v>
      </c>
      <c r="N128" s="14">
        <f t="shared" si="44"/>
        <v>1500482.8921959163</v>
      </c>
      <c r="O128" s="14">
        <f t="shared" si="44"/>
        <v>1500482.8921959163</v>
      </c>
    </row>
    <row r="129" spans="2:15" customFormat="1" ht="16.2" x14ac:dyDescent="0.3">
      <c r="B129" s="56" t="s">
        <v>318</v>
      </c>
      <c r="C129" s="57" t="s">
        <v>282</v>
      </c>
      <c r="D129" s="13" t="s">
        <v>169</v>
      </c>
      <c r="E129" s="36">
        <v>431.25</v>
      </c>
      <c r="F129" s="14">
        <v>872.88</v>
      </c>
      <c r="G129" s="14">
        <f t="shared" si="30"/>
        <v>376429.5</v>
      </c>
      <c r="I129" s="36">
        <v>0</v>
      </c>
      <c r="J129" s="36">
        <v>1</v>
      </c>
      <c r="K129" s="36">
        <f t="shared" si="23"/>
        <v>1</v>
      </c>
      <c r="M129" s="14">
        <f t="shared" si="44"/>
        <v>0</v>
      </c>
      <c r="N129" s="14">
        <f t="shared" si="44"/>
        <v>376429.5</v>
      </c>
      <c r="O129" s="14">
        <f t="shared" si="44"/>
        <v>376429.5</v>
      </c>
    </row>
    <row r="130" spans="2:15" customFormat="1" ht="16.2" x14ac:dyDescent="0.3">
      <c r="B130" s="56" t="s">
        <v>319</v>
      </c>
      <c r="C130" s="57" t="s">
        <v>284</v>
      </c>
      <c r="D130" s="13" t="s">
        <v>169</v>
      </c>
      <c r="E130" s="36">
        <v>114</v>
      </c>
      <c r="F130" s="14">
        <v>1139.4242105263158</v>
      </c>
      <c r="G130" s="14">
        <f t="shared" si="30"/>
        <v>129894.36</v>
      </c>
      <c r="I130" s="36">
        <v>0</v>
      </c>
      <c r="J130" s="36">
        <v>1</v>
      </c>
      <c r="K130" s="36">
        <f t="shared" si="23"/>
        <v>1</v>
      </c>
      <c r="M130" s="14">
        <f t="shared" si="44"/>
        <v>0</v>
      </c>
      <c r="N130" s="14">
        <f t="shared" si="44"/>
        <v>129894.36</v>
      </c>
      <c r="O130" s="14">
        <f t="shared" si="44"/>
        <v>129894.36</v>
      </c>
    </row>
    <row r="131" spans="2:15" customFormat="1" ht="64.8" x14ac:dyDescent="0.3">
      <c r="B131" s="56" t="s">
        <v>320</v>
      </c>
      <c r="C131" s="57" t="s">
        <v>274</v>
      </c>
      <c r="D131" s="13" t="s">
        <v>41</v>
      </c>
      <c r="E131" s="36">
        <v>13</v>
      </c>
      <c r="F131" s="14">
        <v>75651.759000000005</v>
      </c>
      <c r="G131" s="14">
        <f t="shared" si="30"/>
        <v>983472.86700000009</v>
      </c>
      <c r="I131" s="36">
        <v>0</v>
      </c>
      <c r="J131" s="36">
        <v>1</v>
      </c>
      <c r="K131" s="36">
        <f t="shared" si="23"/>
        <v>1</v>
      </c>
      <c r="M131" s="14">
        <f t="shared" si="44"/>
        <v>0</v>
      </c>
      <c r="N131" s="14">
        <f t="shared" si="44"/>
        <v>983472.86700000009</v>
      </c>
      <c r="O131" s="14">
        <f t="shared" si="44"/>
        <v>983472.86700000009</v>
      </c>
    </row>
    <row r="132" spans="2:15" customFormat="1" ht="16.2" x14ac:dyDescent="0.3">
      <c r="B132" s="53" t="s">
        <v>321</v>
      </c>
      <c r="C132" s="115" t="s">
        <v>165</v>
      </c>
      <c r="D132" s="116"/>
      <c r="E132" s="116"/>
      <c r="F132" s="117"/>
      <c r="G132" s="54">
        <f>SUM(G133:G139)</f>
        <v>11572816.004393434</v>
      </c>
      <c r="I132" s="58">
        <f>SUM(I133:I139)</f>
        <v>0</v>
      </c>
      <c r="J132" s="58">
        <f>SUM(J133:J139)</f>
        <v>7</v>
      </c>
      <c r="K132" s="58">
        <f t="shared" si="23"/>
        <v>7</v>
      </c>
      <c r="M132" s="54">
        <f t="shared" ref="M132:O132" si="45">SUM(M133:M139)</f>
        <v>0</v>
      </c>
      <c r="N132" s="54">
        <f t="shared" si="45"/>
        <v>11572816.004393434</v>
      </c>
      <c r="O132" s="54">
        <f t="shared" si="45"/>
        <v>11572816.004393434</v>
      </c>
    </row>
    <row r="133" spans="2:15" customFormat="1" ht="16.2" x14ac:dyDescent="0.3">
      <c r="B133" s="56" t="s">
        <v>323</v>
      </c>
      <c r="C133" s="57" t="s">
        <v>168</v>
      </c>
      <c r="D133" s="13" t="s">
        <v>169</v>
      </c>
      <c r="E133" s="36">
        <v>62.01</v>
      </c>
      <c r="F133" s="14">
        <v>806.10885341074015</v>
      </c>
      <c r="G133" s="14">
        <f t="shared" si="30"/>
        <v>49986.81</v>
      </c>
      <c r="I133" s="36">
        <v>0</v>
      </c>
      <c r="J133" s="36">
        <v>1</v>
      </c>
      <c r="K133" s="36">
        <f t="shared" si="23"/>
        <v>1</v>
      </c>
      <c r="M133" s="14">
        <f t="shared" ref="M133:O139" si="46">I133*$G133</f>
        <v>0</v>
      </c>
      <c r="N133" s="14">
        <f t="shared" si="46"/>
        <v>49986.81</v>
      </c>
      <c r="O133" s="14">
        <f t="shared" si="46"/>
        <v>49986.81</v>
      </c>
    </row>
    <row r="134" spans="2:15" customFormat="1" ht="16.2" x14ac:dyDescent="0.3">
      <c r="B134" s="56" t="s">
        <v>324</v>
      </c>
      <c r="C134" s="57" t="s">
        <v>191</v>
      </c>
      <c r="D134" s="13" t="s">
        <v>169</v>
      </c>
      <c r="E134" s="36">
        <v>1626.86</v>
      </c>
      <c r="F134" s="14">
        <v>656.13208880911702</v>
      </c>
      <c r="G134" s="14">
        <f t="shared" si="30"/>
        <v>1067435.05</v>
      </c>
      <c r="I134" s="36">
        <v>0</v>
      </c>
      <c r="J134" s="36">
        <v>1</v>
      </c>
      <c r="K134" s="36">
        <f t="shared" si="23"/>
        <v>1</v>
      </c>
      <c r="M134" s="14">
        <f t="shared" si="46"/>
        <v>0</v>
      </c>
      <c r="N134" s="14">
        <f t="shared" si="46"/>
        <v>1067435.05</v>
      </c>
      <c r="O134" s="14">
        <f t="shared" si="46"/>
        <v>1067435.05</v>
      </c>
    </row>
    <row r="135" spans="2:15" customFormat="1" ht="16.2" x14ac:dyDescent="0.3">
      <c r="B135" s="56" t="s">
        <v>325</v>
      </c>
      <c r="C135" s="57" t="s">
        <v>86</v>
      </c>
      <c r="D135" s="13" t="s">
        <v>169</v>
      </c>
      <c r="E135" s="36">
        <v>1643.92</v>
      </c>
      <c r="F135" s="14">
        <v>459.47386125845537</v>
      </c>
      <c r="G135" s="14">
        <f t="shared" si="30"/>
        <v>755338.27</v>
      </c>
      <c r="I135" s="36">
        <v>0</v>
      </c>
      <c r="J135" s="36">
        <v>1</v>
      </c>
      <c r="K135" s="36">
        <f t="shared" si="23"/>
        <v>1</v>
      </c>
      <c r="M135" s="14">
        <f t="shared" si="46"/>
        <v>0</v>
      </c>
      <c r="N135" s="14">
        <f t="shared" si="46"/>
        <v>755338.27</v>
      </c>
      <c r="O135" s="14">
        <f t="shared" si="46"/>
        <v>755338.27</v>
      </c>
    </row>
    <row r="136" spans="2:15" customFormat="1" ht="16.2" x14ac:dyDescent="0.3">
      <c r="B136" s="56" t="s">
        <v>326</v>
      </c>
      <c r="C136" s="57" t="s">
        <v>280</v>
      </c>
      <c r="D136" s="13" t="s">
        <v>169</v>
      </c>
      <c r="E136" s="36">
        <v>648.5</v>
      </c>
      <c r="F136" s="14">
        <v>2005.9101030927834</v>
      </c>
      <c r="G136" s="14">
        <f t="shared" si="30"/>
        <v>1300832.70185567</v>
      </c>
      <c r="I136" s="36">
        <v>0</v>
      </c>
      <c r="J136" s="36">
        <v>1</v>
      </c>
      <c r="K136" s="36">
        <f t="shared" si="23"/>
        <v>1</v>
      </c>
      <c r="M136" s="14">
        <f t="shared" si="46"/>
        <v>0</v>
      </c>
      <c r="N136" s="14">
        <f t="shared" si="46"/>
        <v>1300832.70185567</v>
      </c>
      <c r="O136" s="14">
        <f t="shared" si="46"/>
        <v>1300832.70185567</v>
      </c>
    </row>
    <row r="137" spans="2:15" customFormat="1" ht="16.2" x14ac:dyDescent="0.3">
      <c r="B137" s="56" t="s">
        <v>327</v>
      </c>
      <c r="C137" s="57" t="s">
        <v>282</v>
      </c>
      <c r="D137" s="13" t="s">
        <v>169</v>
      </c>
      <c r="E137" s="36">
        <v>419</v>
      </c>
      <c r="F137" s="14">
        <v>535</v>
      </c>
      <c r="G137" s="14">
        <f t="shared" si="30"/>
        <v>224165</v>
      </c>
      <c r="I137" s="36">
        <v>0</v>
      </c>
      <c r="J137" s="36">
        <v>1</v>
      </c>
      <c r="K137" s="36">
        <f t="shared" si="23"/>
        <v>1</v>
      </c>
      <c r="M137" s="14">
        <f t="shared" si="46"/>
        <v>0</v>
      </c>
      <c r="N137" s="14">
        <f t="shared" si="46"/>
        <v>224165</v>
      </c>
      <c r="O137" s="14">
        <f t="shared" si="46"/>
        <v>224165</v>
      </c>
    </row>
    <row r="138" spans="2:15" customFormat="1" ht="16.2" x14ac:dyDescent="0.3">
      <c r="B138" s="56" t="s">
        <v>328</v>
      </c>
      <c r="C138" s="57" t="s">
        <v>284</v>
      </c>
      <c r="D138" s="13" t="s">
        <v>169</v>
      </c>
      <c r="E138" s="36">
        <v>705.92</v>
      </c>
      <c r="F138" s="14">
        <v>3995.7693542296074</v>
      </c>
      <c r="G138" s="14">
        <f t="shared" si="30"/>
        <v>2820693.5025377641</v>
      </c>
      <c r="I138" s="36">
        <v>0</v>
      </c>
      <c r="J138" s="36">
        <v>1</v>
      </c>
      <c r="K138" s="36">
        <f t="shared" si="23"/>
        <v>1</v>
      </c>
      <c r="M138" s="14">
        <f t="shared" si="46"/>
        <v>0</v>
      </c>
      <c r="N138" s="14">
        <f t="shared" si="46"/>
        <v>2820693.5025377641</v>
      </c>
      <c r="O138" s="14">
        <f t="shared" si="46"/>
        <v>2820693.5025377641</v>
      </c>
    </row>
    <row r="139" spans="2:15" customFormat="1" ht="64.8" x14ac:dyDescent="0.3">
      <c r="B139" s="56" t="s">
        <v>329</v>
      </c>
      <c r="C139" s="57" t="s">
        <v>274</v>
      </c>
      <c r="D139" s="13" t="s">
        <v>41</v>
      </c>
      <c r="E139" s="36">
        <v>61</v>
      </c>
      <c r="F139" s="14">
        <v>87776.47</v>
      </c>
      <c r="G139" s="14">
        <f t="shared" si="30"/>
        <v>5354364.67</v>
      </c>
      <c r="I139" s="36">
        <v>0</v>
      </c>
      <c r="J139" s="36">
        <v>1</v>
      </c>
      <c r="K139" s="36">
        <f t="shared" si="23"/>
        <v>1</v>
      </c>
      <c r="M139" s="14">
        <f t="shared" si="46"/>
        <v>0</v>
      </c>
      <c r="N139" s="14">
        <f t="shared" si="46"/>
        <v>5354364.67</v>
      </c>
      <c r="O139" s="14">
        <f t="shared" si="46"/>
        <v>5354364.67</v>
      </c>
    </row>
    <row r="140" spans="2:15" customFormat="1" ht="16.2" x14ac:dyDescent="0.3">
      <c r="B140" s="53" t="s">
        <v>697</v>
      </c>
      <c r="C140" s="115" t="s">
        <v>322</v>
      </c>
      <c r="D140" s="116"/>
      <c r="E140" s="116"/>
      <c r="F140" s="117"/>
      <c r="G140" s="54">
        <f>SUM(G141:G147)</f>
        <v>9953211.3285712674</v>
      </c>
      <c r="I140" s="58">
        <f>SUM(I141:I147)</f>
        <v>0</v>
      </c>
      <c r="J140" s="58">
        <f>SUM(J141:J147)</f>
        <v>7</v>
      </c>
      <c r="K140" s="58">
        <f t="shared" si="23"/>
        <v>7</v>
      </c>
      <c r="M140" s="54">
        <f t="shared" ref="M140:O140" si="47">SUM(M141:M147)</f>
        <v>0</v>
      </c>
      <c r="N140" s="54">
        <f t="shared" si="47"/>
        <v>9953211.3285712674</v>
      </c>
      <c r="O140" s="54">
        <f t="shared" si="47"/>
        <v>9953211.3285712674</v>
      </c>
    </row>
    <row r="141" spans="2:15" customFormat="1" ht="16.2" x14ac:dyDescent="0.3">
      <c r="B141" s="56" t="s">
        <v>698</v>
      </c>
      <c r="C141" s="57" t="s">
        <v>168</v>
      </c>
      <c r="D141" s="13" t="s">
        <v>169</v>
      </c>
      <c r="E141" s="36">
        <v>70.2</v>
      </c>
      <c r="F141" s="14">
        <v>843.33119658119654</v>
      </c>
      <c r="G141" s="14">
        <f t="shared" si="30"/>
        <v>59201.85</v>
      </c>
      <c r="I141" s="36">
        <v>0</v>
      </c>
      <c r="J141" s="36">
        <v>1</v>
      </c>
      <c r="K141" s="36">
        <f t="shared" si="23"/>
        <v>1</v>
      </c>
      <c r="M141" s="14">
        <f t="shared" ref="M141:O147" si="48">I141*$G141</f>
        <v>0</v>
      </c>
      <c r="N141" s="14">
        <f t="shared" si="48"/>
        <v>59201.85</v>
      </c>
      <c r="O141" s="14">
        <f t="shared" si="48"/>
        <v>59201.85</v>
      </c>
    </row>
    <row r="142" spans="2:15" customFormat="1" ht="16.2" x14ac:dyDescent="0.3">
      <c r="B142" s="56" t="s">
        <v>699</v>
      </c>
      <c r="C142" s="57" t="s">
        <v>191</v>
      </c>
      <c r="D142" s="13" t="s">
        <v>169</v>
      </c>
      <c r="E142" s="36">
        <v>2040.5</v>
      </c>
      <c r="F142" s="14">
        <v>574.78235236461649</v>
      </c>
      <c r="G142" s="14">
        <f t="shared" si="30"/>
        <v>1172843.3899999999</v>
      </c>
      <c r="I142" s="36">
        <v>0</v>
      </c>
      <c r="J142" s="36">
        <v>1</v>
      </c>
      <c r="K142" s="36">
        <f t="shared" si="23"/>
        <v>1</v>
      </c>
      <c r="M142" s="14">
        <f t="shared" si="48"/>
        <v>0</v>
      </c>
      <c r="N142" s="14">
        <f t="shared" si="48"/>
        <v>1172843.3899999999</v>
      </c>
      <c r="O142" s="14">
        <f t="shared" si="48"/>
        <v>1172843.3899999999</v>
      </c>
    </row>
    <row r="143" spans="2:15" customFormat="1" ht="16.2" x14ac:dyDescent="0.3">
      <c r="B143" s="56" t="s">
        <v>700</v>
      </c>
      <c r="C143" s="57" t="s">
        <v>86</v>
      </c>
      <c r="D143" s="13" t="s">
        <v>169</v>
      </c>
      <c r="E143" s="36">
        <v>2053.3000000000002</v>
      </c>
      <c r="F143" s="14">
        <v>453.07815711294012</v>
      </c>
      <c r="G143" s="14">
        <f t="shared" si="30"/>
        <v>930305.38</v>
      </c>
      <c r="I143" s="36">
        <v>0</v>
      </c>
      <c r="J143" s="36">
        <v>1</v>
      </c>
      <c r="K143" s="36">
        <f t="shared" ref="K143:K205" si="49">SUM(I143,J143)</f>
        <v>1</v>
      </c>
      <c r="M143" s="14">
        <f t="shared" si="48"/>
        <v>0</v>
      </c>
      <c r="N143" s="14">
        <f t="shared" si="48"/>
        <v>930305.38</v>
      </c>
      <c r="O143" s="14">
        <f t="shared" si="48"/>
        <v>930305.38</v>
      </c>
    </row>
    <row r="144" spans="2:15" customFormat="1" ht="16.2" x14ac:dyDescent="0.3">
      <c r="B144" s="56" t="s">
        <v>701</v>
      </c>
      <c r="C144" s="57" t="s">
        <v>280</v>
      </c>
      <c r="D144" s="13" t="s">
        <v>169</v>
      </c>
      <c r="E144" s="36">
        <v>544.69000000000005</v>
      </c>
      <c r="F144" s="14">
        <v>2005.9100469903781</v>
      </c>
      <c r="G144" s="14">
        <f t="shared" si="30"/>
        <v>1092599.1434951893</v>
      </c>
      <c r="I144" s="36">
        <v>0</v>
      </c>
      <c r="J144" s="36">
        <v>1</v>
      </c>
      <c r="K144" s="36">
        <f t="shared" si="49"/>
        <v>1</v>
      </c>
      <c r="M144" s="14">
        <f t="shared" si="48"/>
        <v>0</v>
      </c>
      <c r="N144" s="14">
        <f t="shared" si="48"/>
        <v>1092599.1434951893</v>
      </c>
      <c r="O144" s="14">
        <f t="shared" si="48"/>
        <v>1092599.1434951893</v>
      </c>
    </row>
    <row r="145" spans="2:15" customFormat="1" ht="16.2" x14ac:dyDescent="0.3">
      <c r="B145" s="56" t="s">
        <v>702</v>
      </c>
      <c r="C145" s="57" t="s">
        <v>282</v>
      </c>
      <c r="D145" s="13" t="s">
        <v>169</v>
      </c>
      <c r="E145" s="36">
        <v>36</v>
      </c>
      <c r="F145" s="14">
        <v>535</v>
      </c>
      <c r="G145" s="14">
        <f t="shared" si="30"/>
        <v>19260</v>
      </c>
      <c r="I145" s="36">
        <v>0</v>
      </c>
      <c r="J145" s="36">
        <v>1</v>
      </c>
      <c r="K145" s="36">
        <f t="shared" si="49"/>
        <v>1</v>
      </c>
      <c r="M145" s="14">
        <f t="shared" si="48"/>
        <v>0</v>
      </c>
      <c r="N145" s="14">
        <f t="shared" si="48"/>
        <v>19260</v>
      </c>
      <c r="O145" s="14">
        <f t="shared" si="48"/>
        <v>19260</v>
      </c>
    </row>
    <row r="146" spans="2:15" customFormat="1" ht="16.2" x14ac:dyDescent="0.3">
      <c r="B146" s="56" t="s">
        <v>703</v>
      </c>
      <c r="C146" s="57" t="s">
        <v>284</v>
      </c>
      <c r="D146" s="13" t="s">
        <v>169</v>
      </c>
      <c r="E146" s="36">
        <v>956.42</v>
      </c>
      <c r="F146" s="14">
        <v>2780.1678813450967</v>
      </c>
      <c r="G146" s="14">
        <f t="shared" si="30"/>
        <v>2659008.1650760775</v>
      </c>
      <c r="I146" s="36">
        <v>0</v>
      </c>
      <c r="J146" s="36">
        <v>1</v>
      </c>
      <c r="K146" s="36">
        <f t="shared" si="49"/>
        <v>1</v>
      </c>
      <c r="M146" s="14">
        <f t="shared" si="48"/>
        <v>0</v>
      </c>
      <c r="N146" s="14">
        <f t="shared" si="48"/>
        <v>2659008.1650760775</v>
      </c>
      <c r="O146" s="14">
        <f t="shared" si="48"/>
        <v>2659008.1650760775</v>
      </c>
    </row>
    <row r="147" spans="2:15" customFormat="1" ht="64.8" x14ac:dyDescent="0.3">
      <c r="B147" s="56" t="s">
        <v>704</v>
      </c>
      <c r="C147" s="57" t="s">
        <v>274</v>
      </c>
      <c r="D147" s="13" t="s">
        <v>41</v>
      </c>
      <c r="E147" s="36">
        <v>68</v>
      </c>
      <c r="F147" s="14">
        <v>59117.55</v>
      </c>
      <c r="G147" s="14">
        <f t="shared" si="30"/>
        <v>4019993.4000000004</v>
      </c>
      <c r="I147" s="36">
        <v>0</v>
      </c>
      <c r="J147" s="36">
        <v>1</v>
      </c>
      <c r="K147" s="36">
        <f t="shared" si="49"/>
        <v>1</v>
      </c>
      <c r="M147" s="14">
        <f t="shared" si="48"/>
        <v>0</v>
      </c>
      <c r="N147" s="14">
        <f t="shared" si="48"/>
        <v>4019993.4000000004</v>
      </c>
      <c r="O147" s="14">
        <f t="shared" si="48"/>
        <v>4019993.4000000004</v>
      </c>
    </row>
    <row r="148" spans="2:15" customFormat="1" ht="16.2" x14ac:dyDescent="0.3">
      <c r="B148" s="69" t="s">
        <v>524</v>
      </c>
      <c r="C148" s="121" t="s">
        <v>525</v>
      </c>
      <c r="D148" s="121"/>
      <c r="E148" s="121"/>
      <c r="F148" s="122"/>
      <c r="G148" s="51">
        <f>SUM(G149,G156,G161,G167,G173,G187,G193,G197,G204,G208,G210)</f>
        <v>47605228.458059117</v>
      </c>
      <c r="I148" s="52">
        <f>SUM(I149,I156,I161,I167,I173,I187,I193,I197,I204,I208,I210)</f>
        <v>41.4</v>
      </c>
      <c r="J148" s="52">
        <f>SUM(J149,J156,J161,J167,J173,J187,J193,J197,J204,J208,J210)</f>
        <v>11.6</v>
      </c>
      <c r="K148" s="52">
        <f t="shared" si="49"/>
        <v>53</v>
      </c>
      <c r="M148" s="51">
        <f>SUM(M149,M156,M161,M167,M173,M187,M193,M197,M204,M208,M210)</f>
        <v>36523021.448059119</v>
      </c>
      <c r="N148" s="51">
        <f>SUM(N149,N156,N161,N167,N173,N187,N193,N197,N204,N208,N210)</f>
        <v>11082207.01</v>
      </c>
      <c r="O148" s="51">
        <f>SUM(O149,O156,O161,O167,O173,O187,O193,O197,O204,O208,O210)</f>
        <v>47605228.458059117</v>
      </c>
    </row>
    <row r="149" spans="2:15" customFormat="1" ht="16.2" x14ac:dyDescent="0.3">
      <c r="B149" s="53" t="s">
        <v>31</v>
      </c>
      <c r="C149" s="115" t="s">
        <v>99</v>
      </c>
      <c r="D149" s="116"/>
      <c r="E149" s="116"/>
      <c r="F149" s="117"/>
      <c r="G149" s="54">
        <f>SUM(G150:G155)</f>
        <v>3405345.6880591917</v>
      </c>
      <c r="I149" s="58">
        <f>SUM(I150:I155)</f>
        <v>6</v>
      </c>
      <c r="J149" s="58">
        <f>SUM(J150:J155)</f>
        <v>0</v>
      </c>
      <c r="K149" s="58">
        <f t="shared" si="49"/>
        <v>6</v>
      </c>
      <c r="M149" s="54">
        <f t="shared" ref="M149:O149" si="50">SUM(M150:M155)</f>
        <v>3405345.6880591917</v>
      </c>
      <c r="N149" s="54">
        <f t="shared" si="50"/>
        <v>0</v>
      </c>
      <c r="O149" s="54">
        <f t="shared" si="50"/>
        <v>3405345.6880591917</v>
      </c>
    </row>
    <row r="150" spans="2:15" customFormat="1" ht="16.2" x14ac:dyDescent="0.3">
      <c r="B150" s="56" t="s">
        <v>330</v>
      </c>
      <c r="C150" s="57" t="s">
        <v>168</v>
      </c>
      <c r="D150" s="13" t="s">
        <v>169</v>
      </c>
      <c r="E150" s="36">
        <v>2523.65</v>
      </c>
      <c r="F150" s="14">
        <v>97.25158562367865</v>
      </c>
      <c r="G150" s="14">
        <f t="shared" ref="G150:G209" si="51">E150*F150</f>
        <v>245428.96405919665</v>
      </c>
      <c r="I150" s="36">
        <v>1</v>
      </c>
      <c r="J150" s="36">
        <v>0</v>
      </c>
      <c r="K150" s="36">
        <f t="shared" si="49"/>
        <v>1</v>
      </c>
      <c r="M150" s="14">
        <f t="shared" ref="M150:O155" si="52">I150*$G150</f>
        <v>245428.96405919665</v>
      </c>
      <c r="N150" s="14">
        <f t="shared" si="52"/>
        <v>0</v>
      </c>
      <c r="O150" s="14">
        <f t="shared" si="52"/>
        <v>245428.96405919665</v>
      </c>
    </row>
    <row r="151" spans="2:15" customFormat="1" ht="48.6" x14ac:dyDescent="0.3">
      <c r="B151" s="56" t="s">
        <v>331</v>
      </c>
      <c r="C151" s="57" t="s">
        <v>332</v>
      </c>
      <c r="D151" s="13" t="s">
        <v>41</v>
      </c>
      <c r="E151" s="36">
        <v>75</v>
      </c>
      <c r="F151" s="14">
        <v>21464.872533333331</v>
      </c>
      <c r="G151" s="14">
        <f t="shared" si="51"/>
        <v>1609865.44</v>
      </c>
      <c r="I151" s="36">
        <v>1</v>
      </c>
      <c r="J151" s="36">
        <v>0</v>
      </c>
      <c r="K151" s="36">
        <f t="shared" si="49"/>
        <v>1</v>
      </c>
      <c r="M151" s="14">
        <f t="shared" si="52"/>
        <v>1609865.44</v>
      </c>
      <c r="N151" s="14">
        <f t="shared" si="52"/>
        <v>0</v>
      </c>
      <c r="O151" s="14">
        <f t="shared" si="52"/>
        <v>1609865.44</v>
      </c>
    </row>
    <row r="152" spans="2:15" customFormat="1" ht="16.2" x14ac:dyDescent="0.3">
      <c r="B152" s="56" t="s">
        <v>333</v>
      </c>
      <c r="C152" s="57" t="s">
        <v>334</v>
      </c>
      <c r="D152" s="13" t="s">
        <v>169</v>
      </c>
      <c r="E152" s="36">
        <v>23.65</v>
      </c>
      <c r="F152" s="14">
        <v>225.87019027484143</v>
      </c>
      <c r="G152" s="14">
        <f t="shared" si="51"/>
        <v>5341.83</v>
      </c>
      <c r="I152" s="36">
        <v>1</v>
      </c>
      <c r="J152" s="36">
        <v>0</v>
      </c>
      <c r="K152" s="36">
        <f t="shared" si="49"/>
        <v>1</v>
      </c>
      <c r="M152" s="14">
        <f t="shared" si="52"/>
        <v>5341.83</v>
      </c>
      <c r="N152" s="14">
        <f t="shared" si="52"/>
        <v>0</v>
      </c>
      <c r="O152" s="14">
        <f t="shared" si="52"/>
        <v>5341.83</v>
      </c>
    </row>
    <row r="153" spans="2:15" customFormat="1" ht="16.2" x14ac:dyDescent="0.3">
      <c r="B153" s="56" t="s">
        <v>335</v>
      </c>
      <c r="C153" s="57" t="s">
        <v>336</v>
      </c>
      <c r="D153" s="13" t="s">
        <v>169</v>
      </c>
      <c r="E153" s="36">
        <v>10</v>
      </c>
      <c r="F153" s="14">
        <v>6004.01</v>
      </c>
      <c r="G153" s="14">
        <f t="shared" si="51"/>
        <v>60040.100000000006</v>
      </c>
      <c r="I153" s="36">
        <v>1</v>
      </c>
      <c r="J153" s="36">
        <v>0</v>
      </c>
      <c r="K153" s="36">
        <f t="shared" si="49"/>
        <v>1</v>
      </c>
      <c r="M153" s="14">
        <f t="shared" si="52"/>
        <v>60040.100000000006</v>
      </c>
      <c r="N153" s="14">
        <f t="shared" si="52"/>
        <v>0</v>
      </c>
      <c r="O153" s="14">
        <f t="shared" si="52"/>
        <v>60040.100000000006</v>
      </c>
    </row>
    <row r="154" spans="2:15" customFormat="1" ht="16.2" x14ac:dyDescent="0.3">
      <c r="B154" s="56" t="s">
        <v>337</v>
      </c>
      <c r="C154" s="57" t="s">
        <v>338</v>
      </c>
      <c r="D154" s="13" t="s">
        <v>41</v>
      </c>
      <c r="E154" s="36">
        <v>1</v>
      </c>
      <c r="F154" s="14">
        <v>16805.2</v>
      </c>
      <c r="G154" s="14">
        <f t="shared" si="51"/>
        <v>16805.2</v>
      </c>
      <c r="I154" s="36">
        <v>1</v>
      </c>
      <c r="J154" s="36">
        <v>0</v>
      </c>
      <c r="K154" s="36">
        <f t="shared" si="49"/>
        <v>1</v>
      </c>
      <c r="M154" s="14">
        <f t="shared" si="52"/>
        <v>16805.2</v>
      </c>
      <c r="N154" s="14">
        <f t="shared" si="52"/>
        <v>0</v>
      </c>
      <c r="O154" s="14">
        <f t="shared" si="52"/>
        <v>16805.2</v>
      </c>
    </row>
    <row r="155" spans="2:15" customFormat="1" ht="32.4" x14ac:dyDescent="0.3">
      <c r="B155" s="56" t="s">
        <v>339</v>
      </c>
      <c r="C155" s="57" t="s">
        <v>340</v>
      </c>
      <c r="D155" s="13" t="s">
        <v>169</v>
      </c>
      <c r="E155" s="36">
        <v>1185.8699999999999</v>
      </c>
      <c r="F155" s="14">
        <v>1237.7951664179</v>
      </c>
      <c r="G155" s="14">
        <f t="shared" si="51"/>
        <v>1467864.153999995</v>
      </c>
      <c r="I155" s="36">
        <v>1</v>
      </c>
      <c r="J155" s="36">
        <v>0</v>
      </c>
      <c r="K155" s="36">
        <f t="shared" si="49"/>
        <v>1</v>
      </c>
      <c r="M155" s="14">
        <f t="shared" si="52"/>
        <v>1467864.153999995</v>
      </c>
      <c r="N155" s="14">
        <f t="shared" si="52"/>
        <v>0</v>
      </c>
      <c r="O155" s="14">
        <f t="shared" si="52"/>
        <v>1467864.153999995</v>
      </c>
    </row>
    <row r="156" spans="2:15" customFormat="1" ht="16.2" x14ac:dyDescent="0.3">
      <c r="B156" s="53" t="s">
        <v>32</v>
      </c>
      <c r="C156" s="115" t="s">
        <v>100</v>
      </c>
      <c r="D156" s="116"/>
      <c r="E156" s="116"/>
      <c r="F156" s="117"/>
      <c r="G156" s="54">
        <f>SUM(G157:G160)</f>
        <v>5804537.6799999876</v>
      </c>
      <c r="I156" s="58">
        <f>SUM(I157:I160)</f>
        <v>4</v>
      </c>
      <c r="J156" s="58">
        <f>SUM(J157:J160)</f>
        <v>0</v>
      </c>
      <c r="K156" s="58">
        <f t="shared" si="49"/>
        <v>4</v>
      </c>
      <c r="M156" s="54">
        <f t="shared" ref="M156:O156" si="53">SUM(M157:M160)</f>
        <v>5804537.6799999876</v>
      </c>
      <c r="N156" s="54">
        <f t="shared" si="53"/>
        <v>0</v>
      </c>
      <c r="O156" s="54">
        <f t="shared" si="53"/>
        <v>5804537.6799999876</v>
      </c>
    </row>
    <row r="157" spans="2:15" customFormat="1" ht="16.2" x14ac:dyDescent="0.3">
      <c r="B157" s="56" t="s">
        <v>341</v>
      </c>
      <c r="C157" s="57" t="s">
        <v>168</v>
      </c>
      <c r="D157" s="13" t="s">
        <v>169</v>
      </c>
      <c r="E157" s="36">
        <v>618</v>
      </c>
      <c r="F157" s="14">
        <v>82.937168284789635</v>
      </c>
      <c r="G157" s="14">
        <f t="shared" si="51"/>
        <v>51255.169999999991</v>
      </c>
      <c r="I157" s="36">
        <v>1</v>
      </c>
      <c r="J157" s="36">
        <v>0</v>
      </c>
      <c r="K157" s="36">
        <f t="shared" si="49"/>
        <v>1</v>
      </c>
      <c r="M157" s="14">
        <f t="shared" ref="M157:O160" si="54">I157*$G157</f>
        <v>51255.169999999991</v>
      </c>
      <c r="N157" s="14">
        <f t="shared" si="54"/>
        <v>0</v>
      </c>
      <c r="O157" s="14">
        <f t="shared" si="54"/>
        <v>51255.169999999991</v>
      </c>
    </row>
    <row r="158" spans="2:15" customFormat="1" ht="48.6" x14ac:dyDescent="0.3">
      <c r="B158" s="56" t="s">
        <v>342</v>
      </c>
      <c r="C158" s="57" t="s">
        <v>332</v>
      </c>
      <c r="D158" s="13" t="s">
        <v>41</v>
      </c>
      <c r="E158" s="36">
        <v>46</v>
      </c>
      <c r="F158" s="14">
        <v>35974.101956521736</v>
      </c>
      <c r="G158" s="14">
        <f t="shared" si="51"/>
        <v>1654808.69</v>
      </c>
      <c r="I158" s="36">
        <v>1</v>
      </c>
      <c r="J158" s="36">
        <v>0</v>
      </c>
      <c r="K158" s="36">
        <f t="shared" si="49"/>
        <v>1</v>
      </c>
      <c r="M158" s="14">
        <f t="shared" si="54"/>
        <v>1654808.69</v>
      </c>
      <c r="N158" s="14">
        <f t="shared" si="54"/>
        <v>0</v>
      </c>
      <c r="O158" s="14">
        <f t="shared" si="54"/>
        <v>1654808.69</v>
      </c>
    </row>
    <row r="159" spans="2:15" customFormat="1" ht="48.6" x14ac:dyDescent="0.3">
      <c r="B159" s="56" t="s">
        <v>343</v>
      </c>
      <c r="C159" s="57" t="s">
        <v>344</v>
      </c>
      <c r="D159" s="13" t="s">
        <v>41</v>
      </c>
      <c r="E159" s="36">
        <v>2</v>
      </c>
      <c r="F159" s="14">
        <v>4509.91</v>
      </c>
      <c r="G159" s="14">
        <f t="shared" si="51"/>
        <v>9019.82</v>
      </c>
      <c r="I159" s="36">
        <v>1</v>
      </c>
      <c r="J159" s="36">
        <v>0</v>
      </c>
      <c r="K159" s="36">
        <f t="shared" si="49"/>
        <v>1</v>
      </c>
      <c r="M159" s="14">
        <f t="shared" si="54"/>
        <v>9019.82</v>
      </c>
      <c r="N159" s="14">
        <f t="shared" si="54"/>
        <v>0</v>
      </c>
      <c r="O159" s="14">
        <f t="shared" si="54"/>
        <v>9019.82</v>
      </c>
    </row>
    <row r="160" spans="2:15" customFormat="1" ht="32.4" x14ac:dyDescent="0.3">
      <c r="B160" s="56" t="s">
        <v>345</v>
      </c>
      <c r="C160" s="57" t="s">
        <v>340</v>
      </c>
      <c r="D160" s="13" t="s">
        <v>169</v>
      </c>
      <c r="E160" s="36">
        <v>3475.22</v>
      </c>
      <c r="F160" s="14">
        <v>1176.7467958863001</v>
      </c>
      <c r="G160" s="14">
        <f t="shared" si="51"/>
        <v>4089453.9999999874</v>
      </c>
      <c r="I160" s="36">
        <v>1</v>
      </c>
      <c r="J160" s="36">
        <v>0</v>
      </c>
      <c r="K160" s="36">
        <f t="shared" si="49"/>
        <v>1</v>
      </c>
      <c r="M160" s="14">
        <f t="shared" si="54"/>
        <v>4089453.9999999874</v>
      </c>
      <c r="N160" s="14">
        <f t="shared" si="54"/>
        <v>0</v>
      </c>
      <c r="O160" s="14">
        <f t="shared" si="54"/>
        <v>4089453.9999999874</v>
      </c>
    </row>
    <row r="161" spans="2:15" customFormat="1" ht="16.2" x14ac:dyDescent="0.3">
      <c r="B161" s="53" t="s">
        <v>33</v>
      </c>
      <c r="C161" s="115" t="s">
        <v>101</v>
      </c>
      <c r="D161" s="116"/>
      <c r="E161" s="116"/>
      <c r="F161" s="117"/>
      <c r="G161" s="54">
        <f>SUM(G162:G166)</f>
        <v>1478301.6700000002</v>
      </c>
      <c r="I161" s="58">
        <f>SUM(I162:I166)</f>
        <v>5</v>
      </c>
      <c r="J161" s="58">
        <f>SUM(J162:J166)</f>
        <v>0</v>
      </c>
      <c r="K161" s="58">
        <f t="shared" si="49"/>
        <v>5</v>
      </c>
      <c r="M161" s="54">
        <f t="shared" ref="M161:O161" si="55">SUM(M162:M166)</f>
        <v>1478301.6700000002</v>
      </c>
      <c r="N161" s="54">
        <f t="shared" si="55"/>
        <v>0</v>
      </c>
      <c r="O161" s="54">
        <f t="shared" si="55"/>
        <v>1478301.6700000002</v>
      </c>
    </row>
    <row r="162" spans="2:15" customFormat="1" ht="16.2" x14ac:dyDescent="0.3">
      <c r="B162" s="56" t="s">
        <v>346</v>
      </c>
      <c r="C162" s="57" t="s">
        <v>168</v>
      </c>
      <c r="D162" s="13" t="s">
        <v>169</v>
      </c>
      <c r="E162" s="36">
        <v>171.35</v>
      </c>
      <c r="F162" s="14">
        <v>91.469039976655964</v>
      </c>
      <c r="G162" s="14">
        <f t="shared" si="51"/>
        <v>15673.22</v>
      </c>
      <c r="I162" s="36">
        <v>1</v>
      </c>
      <c r="J162" s="36">
        <v>0</v>
      </c>
      <c r="K162" s="36">
        <f t="shared" si="49"/>
        <v>1</v>
      </c>
      <c r="M162" s="14">
        <f t="shared" ref="M162:O166" si="56">I162*$G162</f>
        <v>15673.22</v>
      </c>
      <c r="N162" s="14">
        <f t="shared" si="56"/>
        <v>0</v>
      </c>
      <c r="O162" s="14">
        <f t="shared" si="56"/>
        <v>15673.22</v>
      </c>
    </row>
    <row r="163" spans="2:15" customFormat="1" ht="48.6" x14ac:dyDescent="0.3">
      <c r="B163" s="56" t="s">
        <v>347</v>
      </c>
      <c r="C163" s="57" t="s">
        <v>332</v>
      </c>
      <c r="D163" s="13" t="s">
        <v>41</v>
      </c>
      <c r="E163" s="36">
        <v>75</v>
      </c>
      <c r="F163" s="14">
        <v>18371.272666666668</v>
      </c>
      <c r="G163" s="14">
        <f t="shared" si="51"/>
        <v>1377845.4500000002</v>
      </c>
      <c r="I163" s="36">
        <v>1</v>
      </c>
      <c r="J163" s="36">
        <v>0</v>
      </c>
      <c r="K163" s="36">
        <f t="shared" si="49"/>
        <v>1</v>
      </c>
      <c r="M163" s="14">
        <f t="shared" si="56"/>
        <v>1377845.4500000002</v>
      </c>
      <c r="N163" s="14">
        <f t="shared" si="56"/>
        <v>0</v>
      </c>
      <c r="O163" s="14">
        <f t="shared" si="56"/>
        <v>1377845.4500000002</v>
      </c>
    </row>
    <row r="164" spans="2:15" customFormat="1" ht="16.2" x14ac:dyDescent="0.3">
      <c r="B164" s="56" t="s">
        <v>348</v>
      </c>
      <c r="C164" s="57" t="s">
        <v>334</v>
      </c>
      <c r="D164" s="13" t="s">
        <v>169</v>
      </c>
      <c r="E164" s="36">
        <v>171.35</v>
      </c>
      <c r="F164" s="14">
        <v>225.86343740881236</v>
      </c>
      <c r="G164" s="14">
        <f t="shared" si="51"/>
        <v>38701.699999999997</v>
      </c>
      <c r="I164" s="36">
        <v>1</v>
      </c>
      <c r="J164" s="36">
        <v>0</v>
      </c>
      <c r="K164" s="36">
        <f t="shared" si="49"/>
        <v>1</v>
      </c>
      <c r="M164" s="14">
        <f t="shared" si="56"/>
        <v>38701.699999999997</v>
      </c>
      <c r="N164" s="14">
        <f t="shared" si="56"/>
        <v>0</v>
      </c>
      <c r="O164" s="14">
        <f t="shared" si="56"/>
        <v>38701.699999999997</v>
      </c>
    </row>
    <row r="165" spans="2:15" customFormat="1" ht="16.2" x14ac:dyDescent="0.3">
      <c r="B165" s="56" t="s">
        <v>349</v>
      </c>
      <c r="C165" s="57" t="s">
        <v>336</v>
      </c>
      <c r="D165" s="13" t="s">
        <v>169</v>
      </c>
      <c r="E165" s="36">
        <v>10</v>
      </c>
      <c r="F165" s="14">
        <v>2927.6099999999997</v>
      </c>
      <c r="G165" s="14">
        <f t="shared" si="51"/>
        <v>29276.1</v>
      </c>
      <c r="I165" s="36">
        <v>1</v>
      </c>
      <c r="J165" s="36">
        <v>0</v>
      </c>
      <c r="K165" s="36">
        <f t="shared" si="49"/>
        <v>1</v>
      </c>
      <c r="M165" s="14">
        <f t="shared" si="56"/>
        <v>29276.1</v>
      </c>
      <c r="N165" s="14">
        <f t="shared" si="56"/>
        <v>0</v>
      </c>
      <c r="O165" s="14">
        <f t="shared" si="56"/>
        <v>29276.1</v>
      </c>
    </row>
    <row r="166" spans="2:15" customFormat="1" ht="16.2" x14ac:dyDescent="0.3">
      <c r="B166" s="56" t="s">
        <v>350</v>
      </c>
      <c r="C166" s="57" t="s">
        <v>338</v>
      </c>
      <c r="D166" s="13" t="s">
        <v>41</v>
      </c>
      <c r="E166" s="36">
        <v>1</v>
      </c>
      <c r="F166" s="14">
        <v>16805.2</v>
      </c>
      <c r="G166" s="14">
        <f t="shared" si="51"/>
        <v>16805.2</v>
      </c>
      <c r="I166" s="36">
        <v>1</v>
      </c>
      <c r="J166" s="36">
        <v>0</v>
      </c>
      <c r="K166" s="36">
        <f t="shared" si="49"/>
        <v>1</v>
      </c>
      <c r="M166" s="14">
        <f t="shared" si="56"/>
        <v>16805.2</v>
      </c>
      <c r="N166" s="14">
        <f t="shared" si="56"/>
        <v>0</v>
      </c>
      <c r="O166" s="14">
        <f t="shared" si="56"/>
        <v>16805.2</v>
      </c>
    </row>
    <row r="167" spans="2:15" customFormat="1" ht="16.2" x14ac:dyDescent="0.3">
      <c r="B167" s="53" t="s">
        <v>34</v>
      </c>
      <c r="C167" s="115" t="s">
        <v>102</v>
      </c>
      <c r="D167" s="116"/>
      <c r="E167" s="116"/>
      <c r="F167" s="117"/>
      <c r="G167" s="54">
        <f>SUM(G168:G172)</f>
        <v>4541225.5600000005</v>
      </c>
      <c r="I167" s="58">
        <f>SUM(I168:I172)</f>
        <v>5</v>
      </c>
      <c r="J167" s="58">
        <f>SUM(J168:J172)</f>
        <v>0</v>
      </c>
      <c r="K167" s="58">
        <f t="shared" si="49"/>
        <v>5</v>
      </c>
      <c r="M167" s="54">
        <f t="shared" ref="M167:O167" si="57">SUM(M168:M172)</f>
        <v>4541225.5600000005</v>
      </c>
      <c r="N167" s="54">
        <f t="shared" si="57"/>
        <v>0</v>
      </c>
      <c r="O167" s="54">
        <f t="shared" si="57"/>
        <v>4541225.5600000005</v>
      </c>
    </row>
    <row r="168" spans="2:15" customFormat="1" ht="16.2" x14ac:dyDescent="0.3">
      <c r="B168" s="56" t="s">
        <v>351</v>
      </c>
      <c r="C168" s="57" t="s">
        <v>168</v>
      </c>
      <c r="D168" s="13" t="s">
        <v>169</v>
      </c>
      <c r="E168" s="36">
        <v>453.74</v>
      </c>
      <c r="F168" s="14">
        <v>99.691739762859783</v>
      </c>
      <c r="G168" s="14">
        <f t="shared" si="51"/>
        <v>45234.13</v>
      </c>
      <c r="I168" s="36">
        <v>1</v>
      </c>
      <c r="J168" s="36">
        <v>0</v>
      </c>
      <c r="K168" s="36">
        <f t="shared" si="49"/>
        <v>1</v>
      </c>
      <c r="M168" s="14">
        <f t="shared" ref="M168:O172" si="58">I168*$G168</f>
        <v>45234.13</v>
      </c>
      <c r="N168" s="14">
        <f t="shared" si="58"/>
        <v>0</v>
      </c>
      <c r="O168" s="14">
        <f t="shared" si="58"/>
        <v>45234.13</v>
      </c>
    </row>
    <row r="169" spans="2:15" customFormat="1" ht="48.6" x14ac:dyDescent="0.3">
      <c r="B169" s="56" t="s">
        <v>352</v>
      </c>
      <c r="C169" s="57" t="s">
        <v>332</v>
      </c>
      <c r="D169" s="13" t="s">
        <v>41</v>
      </c>
      <c r="E169" s="36">
        <v>55</v>
      </c>
      <c r="F169" s="14">
        <v>18069.464</v>
      </c>
      <c r="G169" s="14">
        <f t="shared" si="51"/>
        <v>993820.52</v>
      </c>
      <c r="I169" s="36">
        <v>1</v>
      </c>
      <c r="J169" s="36">
        <v>0</v>
      </c>
      <c r="K169" s="36">
        <f t="shared" si="49"/>
        <v>1</v>
      </c>
      <c r="M169" s="14">
        <f t="shared" si="58"/>
        <v>993820.52</v>
      </c>
      <c r="N169" s="14">
        <f t="shared" si="58"/>
        <v>0</v>
      </c>
      <c r="O169" s="14">
        <f t="shared" si="58"/>
        <v>993820.52</v>
      </c>
    </row>
    <row r="170" spans="2:15" customFormat="1" ht="16.2" x14ac:dyDescent="0.3">
      <c r="B170" s="56" t="s">
        <v>353</v>
      </c>
      <c r="C170" s="57" t="s">
        <v>334</v>
      </c>
      <c r="D170" s="13" t="s">
        <v>169</v>
      </c>
      <c r="E170" s="36">
        <v>11.2</v>
      </c>
      <c r="F170" s="14">
        <v>184.33035714285717</v>
      </c>
      <c r="G170" s="14">
        <f t="shared" si="51"/>
        <v>2064.5</v>
      </c>
      <c r="I170" s="36">
        <v>1</v>
      </c>
      <c r="J170" s="36">
        <v>0</v>
      </c>
      <c r="K170" s="36">
        <f t="shared" si="49"/>
        <v>1</v>
      </c>
      <c r="M170" s="14">
        <f t="shared" si="58"/>
        <v>2064.5</v>
      </c>
      <c r="N170" s="14">
        <f t="shared" si="58"/>
        <v>0</v>
      </c>
      <c r="O170" s="14">
        <f t="shared" si="58"/>
        <v>2064.5</v>
      </c>
    </row>
    <row r="171" spans="2:15" customFormat="1" ht="16.2" x14ac:dyDescent="0.3">
      <c r="B171" s="56" t="s">
        <v>354</v>
      </c>
      <c r="C171" s="57" t="s">
        <v>336</v>
      </c>
      <c r="D171" s="13" t="s">
        <v>169</v>
      </c>
      <c r="E171" s="36">
        <v>2.94</v>
      </c>
      <c r="F171" s="14">
        <v>3531.6496598639455</v>
      </c>
      <c r="G171" s="14">
        <f t="shared" si="51"/>
        <v>10383.049999999999</v>
      </c>
      <c r="I171" s="36">
        <v>1</v>
      </c>
      <c r="J171" s="36">
        <v>0</v>
      </c>
      <c r="K171" s="36">
        <f t="shared" si="49"/>
        <v>1</v>
      </c>
      <c r="M171" s="14">
        <f t="shared" si="58"/>
        <v>10383.049999999999</v>
      </c>
      <c r="N171" s="14">
        <f t="shared" si="58"/>
        <v>0</v>
      </c>
      <c r="O171" s="14">
        <f t="shared" si="58"/>
        <v>10383.049999999999</v>
      </c>
    </row>
    <row r="172" spans="2:15" customFormat="1" ht="32.4" x14ac:dyDescent="0.3">
      <c r="B172" s="56" t="s">
        <v>355</v>
      </c>
      <c r="C172" s="57" t="s">
        <v>340</v>
      </c>
      <c r="D172" s="13" t="s">
        <v>169</v>
      </c>
      <c r="E172" s="36">
        <v>2495</v>
      </c>
      <c r="F172" s="14">
        <v>1398.6867174348699</v>
      </c>
      <c r="G172" s="14">
        <f t="shared" si="51"/>
        <v>3489723.3600000003</v>
      </c>
      <c r="I172" s="36">
        <v>1</v>
      </c>
      <c r="J172" s="36">
        <v>0</v>
      </c>
      <c r="K172" s="36">
        <f t="shared" si="49"/>
        <v>1</v>
      </c>
      <c r="M172" s="14">
        <f t="shared" si="58"/>
        <v>3489723.3600000003</v>
      </c>
      <c r="N172" s="14">
        <f t="shared" si="58"/>
        <v>0</v>
      </c>
      <c r="O172" s="14">
        <f t="shared" si="58"/>
        <v>3489723.3600000003</v>
      </c>
    </row>
    <row r="173" spans="2:15" customFormat="1" ht="16.2" x14ac:dyDescent="0.3">
      <c r="B173" s="53" t="s">
        <v>35</v>
      </c>
      <c r="C173" s="115" t="s">
        <v>103</v>
      </c>
      <c r="D173" s="116"/>
      <c r="E173" s="116"/>
      <c r="F173" s="117"/>
      <c r="G173" s="54">
        <f>SUM(G174:G186)</f>
        <v>4653987.709999999</v>
      </c>
      <c r="I173" s="58">
        <f>SUM(I174:I186)</f>
        <v>3.4</v>
      </c>
      <c r="J173" s="58">
        <f>SUM(J174:J186)</f>
        <v>9.6</v>
      </c>
      <c r="K173" s="58">
        <f t="shared" si="49"/>
        <v>13</v>
      </c>
      <c r="M173" s="54">
        <f>SUM(M174:M186)</f>
        <v>2139593.1900000004</v>
      </c>
      <c r="N173" s="54">
        <f>SUM(N174:N186)</f>
        <v>2514394.52</v>
      </c>
      <c r="O173" s="54">
        <f>SUM(O174:O186)</f>
        <v>4653987.709999999</v>
      </c>
    </row>
    <row r="174" spans="2:15" customFormat="1" ht="16.2" x14ac:dyDescent="0.3">
      <c r="B174" s="56" t="s">
        <v>356</v>
      </c>
      <c r="C174" s="57" t="s">
        <v>168</v>
      </c>
      <c r="D174" s="13" t="s">
        <v>169</v>
      </c>
      <c r="E174" s="36">
        <v>1844.5</v>
      </c>
      <c r="F174" s="14">
        <v>367.9</v>
      </c>
      <c r="G174" s="14">
        <f t="shared" si="51"/>
        <v>678591.54999999993</v>
      </c>
      <c r="I174" s="36">
        <v>0.4</v>
      </c>
      <c r="J174" s="36">
        <v>0.6</v>
      </c>
      <c r="K174" s="36">
        <f t="shared" si="49"/>
        <v>1</v>
      </c>
      <c r="M174" s="14">
        <f t="shared" ref="M174:O186" si="59">I174*$G174</f>
        <v>271436.62</v>
      </c>
      <c r="N174" s="14">
        <f t="shared" si="59"/>
        <v>407154.92999999993</v>
      </c>
      <c r="O174" s="14">
        <f t="shared" si="59"/>
        <v>678591.54999999993</v>
      </c>
    </row>
    <row r="175" spans="2:15" customFormat="1" ht="48.6" x14ac:dyDescent="0.3">
      <c r="B175" s="56" t="s">
        <v>357</v>
      </c>
      <c r="C175" s="57" t="s">
        <v>332</v>
      </c>
      <c r="D175" s="13" t="s">
        <v>41</v>
      </c>
      <c r="E175" s="36">
        <v>37</v>
      </c>
      <c r="F175" s="14">
        <v>22431.556216216217</v>
      </c>
      <c r="G175" s="14">
        <f t="shared" si="51"/>
        <v>829967.58000000007</v>
      </c>
      <c r="I175" s="36">
        <v>1</v>
      </c>
      <c r="J175" s="36">
        <v>0</v>
      </c>
      <c r="K175" s="36">
        <f t="shared" si="49"/>
        <v>1</v>
      </c>
      <c r="M175" s="14">
        <f t="shared" si="59"/>
        <v>829967.58000000007</v>
      </c>
      <c r="N175" s="14">
        <f t="shared" si="59"/>
        <v>0</v>
      </c>
      <c r="O175" s="14">
        <f t="shared" si="59"/>
        <v>829967.58000000007</v>
      </c>
    </row>
    <row r="176" spans="2:15" customFormat="1" ht="16.2" x14ac:dyDescent="0.3">
      <c r="B176" s="56" t="s">
        <v>358</v>
      </c>
      <c r="C176" s="57" t="s">
        <v>334</v>
      </c>
      <c r="D176" s="13" t="s">
        <v>169</v>
      </c>
      <c r="E176" s="36">
        <v>65.2</v>
      </c>
      <c r="F176" s="14">
        <v>184.33006134969324</v>
      </c>
      <c r="G176" s="14">
        <f t="shared" si="51"/>
        <v>12018.32</v>
      </c>
      <c r="I176" s="36">
        <v>1</v>
      </c>
      <c r="J176" s="36">
        <v>0</v>
      </c>
      <c r="K176" s="36">
        <f t="shared" si="49"/>
        <v>1</v>
      </c>
      <c r="M176" s="14">
        <f t="shared" si="59"/>
        <v>12018.32</v>
      </c>
      <c r="N176" s="14">
        <f t="shared" si="59"/>
        <v>0</v>
      </c>
      <c r="O176" s="14">
        <f t="shared" si="59"/>
        <v>12018.32</v>
      </c>
    </row>
    <row r="177" spans="2:15" customFormat="1" ht="32.4" x14ac:dyDescent="0.3">
      <c r="B177" s="56" t="s">
        <v>359</v>
      </c>
      <c r="C177" s="57" t="s">
        <v>340</v>
      </c>
      <c r="D177" s="13" t="s">
        <v>169</v>
      </c>
      <c r="E177" s="36">
        <v>2948.74</v>
      </c>
      <c r="F177" s="14">
        <v>348.0031030202731</v>
      </c>
      <c r="G177" s="14">
        <f t="shared" si="51"/>
        <v>1026170.67</v>
      </c>
      <c r="I177" s="36">
        <v>1</v>
      </c>
      <c r="J177" s="36">
        <v>0</v>
      </c>
      <c r="K177" s="36">
        <f t="shared" si="49"/>
        <v>1</v>
      </c>
      <c r="M177" s="14">
        <f t="shared" si="59"/>
        <v>1026170.67</v>
      </c>
      <c r="N177" s="14">
        <f t="shared" si="59"/>
        <v>0</v>
      </c>
      <c r="O177" s="14">
        <f t="shared" si="59"/>
        <v>1026170.67</v>
      </c>
    </row>
    <row r="178" spans="2:15" customFormat="1" ht="16.2" x14ac:dyDescent="0.3">
      <c r="B178" s="56" t="s">
        <v>360</v>
      </c>
      <c r="C178" s="57" t="s">
        <v>336</v>
      </c>
      <c r="D178" s="13" t="s">
        <v>169</v>
      </c>
      <c r="E178" s="36">
        <v>5.59</v>
      </c>
      <c r="F178" s="14">
        <v>3531.6493738819318</v>
      </c>
      <c r="G178" s="14">
        <f t="shared" si="51"/>
        <v>19741.919999999998</v>
      </c>
      <c r="I178" s="36">
        <v>0</v>
      </c>
      <c r="J178" s="36">
        <v>1</v>
      </c>
      <c r="K178" s="36">
        <f t="shared" si="49"/>
        <v>1</v>
      </c>
      <c r="M178" s="14">
        <f t="shared" si="59"/>
        <v>0</v>
      </c>
      <c r="N178" s="14">
        <f t="shared" si="59"/>
        <v>19741.919999999998</v>
      </c>
      <c r="O178" s="14">
        <f t="shared" si="59"/>
        <v>19741.919999999998</v>
      </c>
    </row>
    <row r="179" spans="2:15" customFormat="1" ht="16.2" x14ac:dyDescent="0.3">
      <c r="B179" s="56" t="s">
        <v>361</v>
      </c>
      <c r="C179" s="57" t="s">
        <v>191</v>
      </c>
      <c r="D179" s="13" t="s">
        <v>169</v>
      </c>
      <c r="E179" s="36">
        <v>371.16</v>
      </c>
      <c r="F179" s="14">
        <v>974.75584653518695</v>
      </c>
      <c r="G179" s="14">
        <f t="shared" si="51"/>
        <v>361790.38</v>
      </c>
      <c r="I179" s="36">
        <v>0</v>
      </c>
      <c r="J179" s="36">
        <v>1</v>
      </c>
      <c r="K179" s="36">
        <f t="shared" si="49"/>
        <v>1</v>
      </c>
      <c r="M179" s="14">
        <f t="shared" si="59"/>
        <v>0</v>
      </c>
      <c r="N179" s="14">
        <f t="shared" si="59"/>
        <v>361790.38</v>
      </c>
      <c r="O179" s="14">
        <f t="shared" si="59"/>
        <v>361790.38</v>
      </c>
    </row>
    <row r="180" spans="2:15" customFormat="1" ht="32.4" x14ac:dyDescent="0.3">
      <c r="B180" s="56" t="s">
        <v>362</v>
      </c>
      <c r="C180" s="57" t="s">
        <v>363</v>
      </c>
      <c r="D180" s="13" t="s">
        <v>41</v>
      </c>
      <c r="E180" s="36">
        <v>3</v>
      </c>
      <c r="F180" s="14">
        <v>19194.3</v>
      </c>
      <c r="G180" s="14">
        <f t="shared" si="51"/>
        <v>57582.899999999994</v>
      </c>
      <c r="I180" s="36">
        <v>0</v>
      </c>
      <c r="J180" s="36">
        <v>1</v>
      </c>
      <c r="K180" s="36">
        <f t="shared" si="49"/>
        <v>1</v>
      </c>
      <c r="M180" s="14">
        <f t="shared" si="59"/>
        <v>0</v>
      </c>
      <c r="N180" s="14">
        <f t="shared" si="59"/>
        <v>57582.899999999994</v>
      </c>
      <c r="O180" s="14">
        <f t="shared" si="59"/>
        <v>57582.899999999994</v>
      </c>
    </row>
    <row r="181" spans="2:15" customFormat="1" ht="32.4" x14ac:dyDescent="0.3">
      <c r="B181" s="56" t="s">
        <v>364</v>
      </c>
      <c r="C181" s="57" t="s">
        <v>366</v>
      </c>
      <c r="D181" s="13" t="s">
        <v>41</v>
      </c>
      <c r="E181" s="36">
        <v>7</v>
      </c>
      <c r="F181" s="14">
        <v>3255.934285714286</v>
      </c>
      <c r="G181" s="14">
        <f t="shared" si="51"/>
        <v>22791.54</v>
      </c>
      <c r="I181" s="36">
        <v>0</v>
      </c>
      <c r="J181" s="36">
        <v>1</v>
      </c>
      <c r="K181" s="36">
        <f t="shared" si="49"/>
        <v>1</v>
      </c>
      <c r="M181" s="14">
        <f t="shared" si="59"/>
        <v>0</v>
      </c>
      <c r="N181" s="14">
        <f t="shared" si="59"/>
        <v>22791.54</v>
      </c>
      <c r="O181" s="14">
        <f t="shared" si="59"/>
        <v>22791.54</v>
      </c>
    </row>
    <row r="182" spans="2:15" customFormat="1" ht="16.2" x14ac:dyDescent="0.3">
      <c r="B182" s="56" t="s">
        <v>365</v>
      </c>
      <c r="C182" s="57" t="s">
        <v>368</v>
      </c>
      <c r="D182" s="13" t="s">
        <v>169</v>
      </c>
      <c r="E182" s="36">
        <v>8.14</v>
      </c>
      <c r="F182" s="14">
        <v>3767.3894348894346</v>
      </c>
      <c r="G182" s="14">
        <f t="shared" si="51"/>
        <v>30666.55</v>
      </c>
      <c r="I182" s="36">
        <v>0</v>
      </c>
      <c r="J182" s="36">
        <v>1</v>
      </c>
      <c r="K182" s="36">
        <f t="shared" si="49"/>
        <v>1</v>
      </c>
      <c r="M182" s="14">
        <f t="shared" si="59"/>
        <v>0</v>
      </c>
      <c r="N182" s="14">
        <f t="shared" si="59"/>
        <v>30666.55</v>
      </c>
      <c r="O182" s="14">
        <f t="shared" si="59"/>
        <v>30666.55</v>
      </c>
    </row>
    <row r="183" spans="2:15" customFormat="1" ht="16.2" x14ac:dyDescent="0.3">
      <c r="B183" s="56" t="s">
        <v>367</v>
      </c>
      <c r="C183" s="57" t="s">
        <v>280</v>
      </c>
      <c r="D183" s="13" t="s">
        <v>169</v>
      </c>
      <c r="E183" s="36">
        <v>8.1999999999999993</v>
      </c>
      <c r="F183" s="14">
        <v>2495.4304878048783</v>
      </c>
      <c r="G183" s="14">
        <f t="shared" si="51"/>
        <v>20462.53</v>
      </c>
      <c r="I183" s="36">
        <v>0</v>
      </c>
      <c r="J183" s="36">
        <v>1</v>
      </c>
      <c r="K183" s="36">
        <f t="shared" si="49"/>
        <v>1</v>
      </c>
      <c r="M183" s="14">
        <f t="shared" si="59"/>
        <v>0</v>
      </c>
      <c r="N183" s="14">
        <f t="shared" si="59"/>
        <v>20462.53</v>
      </c>
      <c r="O183" s="14">
        <f t="shared" si="59"/>
        <v>20462.53</v>
      </c>
    </row>
    <row r="184" spans="2:15" customFormat="1" ht="16.2" x14ac:dyDescent="0.3">
      <c r="B184" s="56" t="s">
        <v>369</v>
      </c>
      <c r="C184" s="57" t="s">
        <v>371</v>
      </c>
      <c r="D184" s="13" t="s">
        <v>169</v>
      </c>
      <c r="E184" s="36">
        <v>505.95</v>
      </c>
      <c r="F184" s="14">
        <v>347.6108113449946</v>
      </c>
      <c r="G184" s="14">
        <f t="shared" si="51"/>
        <v>175873.69</v>
      </c>
      <c r="I184" s="36">
        <v>0</v>
      </c>
      <c r="J184" s="36">
        <v>1</v>
      </c>
      <c r="K184" s="36">
        <f t="shared" si="49"/>
        <v>1</v>
      </c>
      <c r="M184" s="14">
        <f t="shared" si="59"/>
        <v>0</v>
      </c>
      <c r="N184" s="14">
        <f t="shared" si="59"/>
        <v>175873.69</v>
      </c>
      <c r="O184" s="14">
        <f t="shared" si="59"/>
        <v>175873.69</v>
      </c>
    </row>
    <row r="185" spans="2:15" customFormat="1" ht="16.2" x14ac:dyDescent="0.3">
      <c r="B185" s="56" t="s">
        <v>370</v>
      </c>
      <c r="C185" s="57" t="s">
        <v>373</v>
      </c>
      <c r="D185" s="13" t="s">
        <v>169</v>
      </c>
      <c r="E185" s="36">
        <v>168.48</v>
      </c>
      <c r="F185" s="14">
        <v>251.94195156695159</v>
      </c>
      <c r="G185" s="14">
        <f t="shared" si="51"/>
        <v>42447.18</v>
      </c>
      <c r="I185" s="36">
        <v>0</v>
      </c>
      <c r="J185" s="36">
        <v>1</v>
      </c>
      <c r="K185" s="36">
        <f t="shared" si="49"/>
        <v>1</v>
      </c>
      <c r="M185" s="14">
        <f t="shared" si="59"/>
        <v>0</v>
      </c>
      <c r="N185" s="14">
        <f t="shared" si="59"/>
        <v>42447.18</v>
      </c>
      <c r="O185" s="14">
        <f t="shared" si="59"/>
        <v>42447.18</v>
      </c>
    </row>
    <row r="186" spans="2:15" customFormat="1" ht="32.4" x14ac:dyDescent="0.3">
      <c r="B186" s="56" t="s">
        <v>372</v>
      </c>
      <c r="C186" s="57" t="s">
        <v>374</v>
      </c>
      <c r="D186" s="13" t="s">
        <v>41</v>
      </c>
      <c r="E186" s="36">
        <v>13</v>
      </c>
      <c r="F186" s="14">
        <v>105837.14615384614</v>
      </c>
      <c r="G186" s="14">
        <f t="shared" si="51"/>
        <v>1375882.9</v>
      </c>
      <c r="I186" s="36">
        <v>0</v>
      </c>
      <c r="J186" s="36">
        <v>1</v>
      </c>
      <c r="K186" s="36">
        <f t="shared" si="49"/>
        <v>1</v>
      </c>
      <c r="M186" s="14">
        <f t="shared" si="59"/>
        <v>0</v>
      </c>
      <c r="N186" s="14">
        <f t="shared" si="59"/>
        <v>1375882.9</v>
      </c>
      <c r="O186" s="14">
        <f t="shared" si="59"/>
        <v>1375882.9</v>
      </c>
    </row>
    <row r="187" spans="2:15" customFormat="1" ht="16.2" x14ac:dyDescent="0.3">
      <c r="B187" s="53" t="s">
        <v>36</v>
      </c>
      <c r="C187" s="115" t="s">
        <v>104</v>
      </c>
      <c r="D187" s="116"/>
      <c r="E187" s="116"/>
      <c r="F187" s="117"/>
      <c r="G187" s="54">
        <f>SUM(G188:G192)</f>
        <v>8901899.6299999654</v>
      </c>
      <c r="I187" s="58">
        <f>SUM(I188:I192)</f>
        <v>5</v>
      </c>
      <c r="J187" s="58">
        <f>SUM(J188:J192)</f>
        <v>0</v>
      </c>
      <c r="K187" s="58">
        <f t="shared" si="49"/>
        <v>5</v>
      </c>
      <c r="M187" s="54">
        <f t="shared" ref="M187:O187" si="60">SUM(M188:M192)</f>
        <v>8901899.6299999654</v>
      </c>
      <c r="N187" s="54">
        <f t="shared" si="60"/>
        <v>0</v>
      </c>
      <c r="O187" s="54">
        <f t="shared" si="60"/>
        <v>8901899.6299999654</v>
      </c>
    </row>
    <row r="188" spans="2:15" customFormat="1" ht="16.2" x14ac:dyDescent="0.3">
      <c r="B188" s="56" t="s">
        <v>375</v>
      </c>
      <c r="C188" s="57" t="s">
        <v>168</v>
      </c>
      <c r="D188" s="13" t="s">
        <v>169</v>
      </c>
      <c r="E188" s="36">
        <v>800</v>
      </c>
      <c r="F188" s="14">
        <v>85.620687500000003</v>
      </c>
      <c r="G188" s="14">
        <f t="shared" si="51"/>
        <v>68496.55</v>
      </c>
      <c r="I188" s="36">
        <v>1</v>
      </c>
      <c r="J188" s="36">
        <v>0</v>
      </c>
      <c r="K188" s="36">
        <f t="shared" si="49"/>
        <v>1</v>
      </c>
      <c r="M188" s="14">
        <f t="shared" ref="M188:O192" si="61">I188*$G188</f>
        <v>68496.55</v>
      </c>
      <c r="N188" s="14">
        <f t="shared" si="61"/>
        <v>0</v>
      </c>
      <c r="O188" s="14">
        <f t="shared" si="61"/>
        <v>68496.55</v>
      </c>
    </row>
    <row r="189" spans="2:15" customFormat="1" ht="48.6" x14ac:dyDescent="0.3">
      <c r="B189" s="56" t="s">
        <v>376</v>
      </c>
      <c r="C189" s="57" t="s">
        <v>332</v>
      </c>
      <c r="D189" s="13" t="s">
        <v>41</v>
      </c>
      <c r="E189" s="36">
        <v>32</v>
      </c>
      <c r="F189" s="14">
        <v>37565.905312499999</v>
      </c>
      <c r="G189" s="14">
        <f t="shared" si="51"/>
        <v>1202108.97</v>
      </c>
      <c r="I189" s="36">
        <v>1</v>
      </c>
      <c r="J189" s="36">
        <v>0</v>
      </c>
      <c r="K189" s="36">
        <f t="shared" si="49"/>
        <v>1</v>
      </c>
      <c r="M189" s="14">
        <f t="shared" si="61"/>
        <v>1202108.97</v>
      </c>
      <c r="N189" s="14">
        <f t="shared" si="61"/>
        <v>0</v>
      </c>
      <c r="O189" s="14">
        <f t="shared" si="61"/>
        <v>1202108.97</v>
      </c>
    </row>
    <row r="190" spans="2:15" customFormat="1" ht="16.2" x14ac:dyDescent="0.3">
      <c r="B190" s="56" t="s">
        <v>377</v>
      </c>
      <c r="C190" s="57" t="s">
        <v>334</v>
      </c>
      <c r="D190" s="13" t="s">
        <v>169</v>
      </c>
      <c r="E190" s="36">
        <v>123.73</v>
      </c>
      <c r="F190" s="14">
        <v>259.13788086963552</v>
      </c>
      <c r="G190" s="14">
        <f t="shared" si="51"/>
        <v>32063.130000000005</v>
      </c>
      <c r="I190" s="36">
        <v>1</v>
      </c>
      <c r="J190" s="36">
        <v>0</v>
      </c>
      <c r="K190" s="36">
        <f t="shared" si="49"/>
        <v>1</v>
      </c>
      <c r="M190" s="14">
        <f t="shared" si="61"/>
        <v>32063.130000000005</v>
      </c>
      <c r="N190" s="14">
        <f t="shared" si="61"/>
        <v>0</v>
      </c>
      <c r="O190" s="14">
        <f t="shared" si="61"/>
        <v>32063.130000000005</v>
      </c>
    </row>
    <row r="191" spans="2:15" customFormat="1" ht="16.2" x14ac:dyDescent="0.3">
      <c r="B191" s="56" t="s">
        <v>378</v>
      </c>
      <c r="C191" s="57" t="s">
        <v>336</v>
      </c>
      <c r="D191" s="13" t="s">
        <v>169</v>
      </c>
      <c r="E191" s="36">
        <v>5.19</v>
      </c>
      <c r="F191" s="14">
        <v>3567.6974951830439</v>
      </c>
      <c r="G191" s="14">
        <f t="shared" si="51"/>
        <v>18516.349999999999</v>
      </c>
      <c r="I191" s="36">
        <v>1</v>
      </c>
      <c r="J191" s="36">
        <v>0</v>
      </c>
      <c r="K191" s="36">
        <f t="shared" si="49"/>
        <v>1</v>
      </c>
      <c r="M191" s="14">
        <f t="shared" si="61"/>
        <v>18516.349999999999</v>
      </c>
      <c r="N191" s="14">
        <f t="shared" si="61"/>
        <v>0</v>
      </c>
      <c r="O191" s="14">
        <f t="shared" si="61"/>
        <v>18516.349999999999</v>
      </c>
    </row>
    <row r="192" spans="2:15" customFormat="1" ht="32.4" x14ac:dyDescent="0.3">
      <c r="B192" s="56" t="s">
        <v>379</v>
      </c>
      <c r="C192" s="57" t="s">
        <v>340</v>
      </c>
      <c r="D192" s="13" t="s">
        <v>169</v>
      </c>
      <c r="E192" s="36">
        <v>6641.23</v>
      </c>
      <c r="F192" s="14">
        <v>1141.4624444568201</v>
      </c>
      <c r="G192" s="14">
        <f t="shared" si="51"/>
        <v>7580714.6299999664</v>
      </c>
      <c r="I192" s="36">
        <v>1</v>
      </c>
      <c r="J192" s="36">
        <v>0</v>
      </c>
      <c r="K192" s="36">
        <f t="shared" si="49"/>
        <v>1</v>
      </c>
      <c r="M192" s="14">
        <f t="shared" si="61"/>
        <v>7580714.6299999664</v>
      </c>
      <c r="N192" s="14">
        <f t="shared" si="61"/>
        <v>0</v>
      </c>
      <c r="O192" s="14">
        <f t="shared" si="61"/>
        <v>7580714.6299999664</v>
      </c>
    </row>
    <row r="193" spans="2:15" customFormat="1" ht="16.2" x14ac:dyDescent="0.3">
      <c r="B193" s="53" t="s">
        <v>37</v>
      </c>
      <c r="C193" s="115" t="s">
        <v>106</v>
      </c>
      <c r="D193" s="116"/>
      <c r="E193" s="116"/>
      <c r="F193" s="117"/>
      <c r="G193" s="54">
        <f>SUM(G194:G196)</f>
        <v>1030503.0302857143</v>
      </c>
      <c r="I193" s="58">
        <f>SUM(I194:I196)</f>
        <v>3</v>
      </c>
      <c r="J193" s="58">
        <f>SUM(J194:J196)</f>
        <v>0</v>
      </c>
      <c r="K193" s="58">
        <f t="shared" si="49"/>
        <v>3</v>
      </c>
      <c r="M193" s="54">
        <f t="shared" ref="M193:O193" si="62">SUM(M194:M196)</f>
        <v>1030503.0302857143</v>
      </c>
      <c r="N193" s="54">
        <f t="shared" si="62"/>
        <v>0</v>
      </c>
      <c r="O193" s="54">
        <f t="shared" si="62"/>
        <v>1030503.0302857143</v>
      </c>
    </row>
    <row r="194" spans="2:15" customFormat="1" ht="16.2" x14ac:dyDescent="0.3">
      <c r="B194" s="56" t="s">
        <v>380</v>
      </c>
      <c r="C194" s="57" t="s">
        <v>168</v>
      </c>
      <c r="D194" s="13" t="s">
        <v>169</v>
      </c>
      <c r="E194" s="36">
        <v>522.64099999999996</v>
      </c>
      <c r="F194" s="14">
        <v>95.435717825428924</v>
      </c>
      <c r="G194" s="14">
        <f t="shared" si="51"/>
        <v>49878.618999999992</v>
      </c>
      <c r="I194" s="36">
        <v>1</v>
      </c>
      <c r="J194" s="36">
        <v>0</v>
      </c>
      <c r="K194" s="36">
        <f t="shared" si="49"/>
        <v>1</v>
      </c>
      <c r="M194" s="14">
        <f t="shared" ref="M194:O196" si="63">I194*$G194</f>
        <v>49878.618999999992</v>
      </c>
      <c r="N194" s="14">
        <f t="shared" si="63"/>
        <v>0</v>
      </c>
      <c r="O194" s="14">
        <f t="shared" si="63"/>
        <v>49878.618999999992</v>
      </c>
    </row>
    <row r="195" spans="2:15" customFormat="1" ht="48.6" x14ac:dyDescent="0.3">
      <c r="B195" s="56" t="s">
        <v>381</v>
      </c>
      <c r="C195" s="57" t="s">
        <v>332</v>
      </c>
      <c r="D195" s="13" t="s">
        <v>41</v>
      </c>
      <c r="E195" s="36">
        <v>25</v>
      </c>
      <c r="F195" s="14">
        <v>38589.132571428578</v>
      </c>
      <c r="G195" s="14">
        <f t="shared" si="51"/>
        <v>964728.31428571441</v>
      </c>
      <c r="I195" s="36">
        <v>1</v>
      </c>
      <c r="J195" s="36">
        <v>0</v>
      </c>
      <c r="K195" s="36">
        <f t="shared" si="49"/>
        <v>1</v>
      </c>
      <c r="M195" s="14">
        <f t="shared" si="63"/>
        <v>964728.31428571441</v>
      </c>
      <c r="N195" s="14">
        <f t="shared" si="63"/>
        <v>0</v>
      </c>
      <c r="O195" s="14">
        <f t="shared" si="63"/>
        <v>964728.31428571441</v>
      </c>
    </row>
    <row r="196" spans="2:15" customFormat="1" ht="16.2" x14ac:dyDescent="0.3">
      <c r="B196" s="56" t="s">
        <v>382</v>
      </c>
      <c r="C196" s="57" t="s">
        <v>334</v>
      </c>
      <c r="D196" s="13" t="s">
        <v>169</v>
      </c>
      <c r="E196" s="36">
        <v>82.977999999999994</v>
      </c>
      <c r="F196" s="14">
        <v>191.57001855913614</v>
      </c>
      <c r="G196" s="14">
        <f t="shared" si="51"/>
        <v>15896.096999999998</v>
      </c>
      <c r="I196" s="36">
        <v>1</v>
      </c>
      <c r="J196" s="36">
        <v>0</v>
      </c>
      <c r="K196" s="36">
        <f t="shared" si="49"/>
        <v>1</v>
      </c>
      <c r="M196" s="14">
        <f t="shared" si="63"/>
        <v>15896.096999999998</v>
      </c>
      <c r="N196" s="14">
        <f t="shared" si="63"/>
        <v>0</v>
      </c>
      <c r="O196" s="14">
        <f t="shared" si="63"/>
        <v>15896.096999999998</v>
      </c>
    </row>
    <row r="197" spans="2:15" customFormat="1" ht="16.2" x14ac:dyDescent="0.3">
      <c r="B197" s="53" t="s">
        <v>384</v>
      </c>
      <c r="C197" s="115" t="s">
        <v>107</v>
      </c>
      <c r="D197" s="116"/>
      <c r="E197" s="116"/>
      <c r="F197" s="117"/>
      <c r="G197" s="54">
        <f>SUM(G198:G203)</f>
        <v>5705712.8800000008</v>
      </c>
      <c r="I197" s="58">
        <f>SUM(I198:I203)</f>
        <v>5</v>
      </c>
      <c r="J197" s="58">
        <f>SUM(J198:J203)</f>
        <v>1</v>
      </c>
      <c r="K197" s="58">
        <f t="shared" si="49"/>
        <v>6</v>
      </c>
      <c r="M197" s="54">
        <f t="shared" ref="M197:O197" si="64">SUM(M198:M203)</f>
        <v>1479942.6400000001</v>
      </c>
      <c r="N197" s="54">
        <f t="shared" si="64"/>
        <v>4225770.24</v>
      </c>
      <c r="O197" s="54">
        <f t="shared" si="64"/>
        <v>5705712.8800000008</v>
      </c>
    </row>
    <row r="198" spans="2:15" customFormat="1" ht="16.2" x14ac:dyDescent="0.3">
      <c r="B198" s="56" t="s">
        <v>385</v>
      </c>
      <c r="C198" s="57" t="s">
        <v>168</v>
      </c>
      <c r="D198" s="13" t="s">
        <v>169</v>
      </c>
      <c r="E198" s="36">
        <v>405.46</v>
      </c>
      <c r="F198" s="14">
        <v>96.271444778769805</v>
      </c>
      <c r="G198" s="14">
        <f t="shared" si="51"/>
        <v>39034.22</v>
      </c>
      <c r="I198" s="36">
        <v>1</v>
      </c>
      <c r="J198" s="36">
        <v>0</v>
      </c>
      <c r="K198" s="36">
        <f t="shared" si="49"/>
        <v>1</v>
      </c>
      <c r="M198" s="14">
        <f t="shared" ref="M198:O203" si="65">I198*$G198</f>
        <v>39034.22</v>
      </c>
      <c r="N198" s="14">
        <f t="shared" si="65"/>
        <v>0</v>
      </c>
      <c r="O198" s="14">
        <f t="shared" si="65"/>
        <v>39034.22</v>
      </c>
    </row>
    <row r="199" spans="2:15" customFormat="1" ht="48.6" x14ac:dyDescent="0.3">
      <c r="B199" s="56" t="s">
        <v>684</v>
      </c>
      <c r="C199" s="57" t="s">
        <v>332</v>
      </c>
      <c r="D199" s="13" t="s">
        <v>41</v>
      </c>
      <c r="E199" s="36">
        <v>56</v>
      </c>
      <c r="F199" s="14">
        <v>23272.242142857143</v>
      </c>
      <c r="G199" s="14">
        <f t="shared" si="51"/>
        <v>1303245.56</v>
      </c>
      <c r="I199" s="36">
        <v>1</v>
      </c>
      <c r="J199" s="36">
        <v>0</v>
      </c>
      <c r="K199" s="36">
        <f t="shared" si="49"/>
        <v>1</v>
      </c>
      <c r="M199" s="14">
        <f t="shared" si="65"/>
        <v>1303245.56</v>
      </c>
      <c r="N199" s="14">
        <f t="shared" si="65"/>
        <v>0</v>
      </c>
      <c r="O199" s="14">
        <f t="shared" si="65"/>
        <v>1303245.56</v>
      </c>
    </row>
    <row r="200" spans="2:15" customFormat="1" ht="16.2" x14ac:dyDescent="0.3">
      <c r="B200" s="56" t="s">
        <v>685</v>
      </c>
      <c r="C200" s="57" t="s">
        <v>334</v>
      </c>
      <c r="D200" s="13" t="s">
        <v>169</v>
      </c>
      <c r="E200" s="36">
        <v>405.46</v>
      </c>
      <c r="F200" s="14">
        <v>225.87076407043853</v>
      </c>
      <c r="G200" s="14">
        <f t="shared" si="51"/>
        <v>91581.56</v>
      </c>
      <c r="I200" s="36">
        <v>1</v>
      </c>
      <c r="J200" s="36">
        <v>0</v>
      </c>
      <c r="K200" s="36">
        <f t="shared" si="49"/>
        <v>1</v>
      </c>
      <c r="M200" s="14">
        <f t="shared" si="65"/>
        <v>91581.56</v>
      </c>
      <c r="N200" s="14">
        <f t="shared" si="65"/>
        <v>0</v>
      </c>
      <c r="O200" s="14">
        <f t="shared" si="65"/>
        <v>91581.56</v>
      </c>
    </row>
    <row r="201" spans="2:15" customFormat="1" ht="16.2" x14ac:dyDescent="0.3">
      <c r="B201" s="56" t="s">
        <v>686</v>
      </c>
      <c r="C201" s="57" t="s">
        <v>338</v>
      </c>
      <c r="D201" s="13" t="s">
        <v>41</v>
      </c>
      <c r="E201" s="36">
        <v>1</v>
      </c>
      <c r="F201" s="14">
        <v>16805.2</v>
      </c>
      <c r="G201" s="14">
        <f t="shared" si="51"/>
        <v>16805.2</v>
      </c>
      <c r="I201" s="36">
        <v>1</v>
      </c>
      <c r="J201" s="36">
        <v>0</v>
      </c>
      <c r="K201" s="36">
        <f t="shared" si="49"/>
        <v>1</v>
      </c>
      <c r="M201" s="14">
        <f t="shared" si="65"/>
        <v>16805.2</v>
      </c>
      <c r="N201" s="14">
        <f t="shared" si="65"/>
        <v>0</v>
      </c>
      <c r="O201" s="14">
        <f t="shared" si="65"/>
        <v>16805.2</v>
      </c>
    </row>
    <row r="202" spans="2:15" customFormat="1" ht="16.2" x14ac:dyDescent="0.3">
      <c r="B202" s="56" t="s">
        <v>687</v>
      </c>
      <c r="C202" s="57" t="s">
        <v>336</v>
      </c>
      <c r="D202" s="13" t="s">
        <v>169</v>
      </c>
      <c r="E202" s="36">
        <v>10</v>
      </c>
      <c r="F202" s="14">
        <v>2927.6099999999997</v>
      </c>
      <c r="G202" s="14">
        <f t="shared" si="51"/>
        <v>29276.1</v>
      </c>
      <c r="I202" s="36">
        <v>1</v>
      </c>
      <c r="J202" s="36">
        <v>0</v>
      </c>
      <c r="K202" s="36">
        <f t="shared" si="49"/>
        <v>1</v>
      </c>
      <c r="M202" s="14">
        <f t="shared" si="65"/>
        <v>29276.1</v>
      </c>
      <c r="N202" s="14">
        <f t="shared" si="65"/>
        <v>0</v>
      </c>
      <c r="O202" s="14">
        <f t="shared" si="65"/>
        <v>29276.1</v>
      </c>
    </row>
    <row r="203" spans="2:15" customFormat="1" ht="64.8" x14ac:dyDescent="0.3">
      <c r="B203" s="56" t="s">
        <v>688</v>
      </c>
      <c r="C203" s="57" t="s">
        <v>274</v>
      </c>
      <c r="D203" s="13" t="s">
        <v>41</v>
      </c>
      <c r="E203" s="36">
        <v>40</v>
      </c>
      <c r="F203" s="14">
        <v>105644.25599999999</v>
      </c>
      <c r="G203" s="14">
        <f t="shared" si="51"/>
        <v>4225770.24</v>
      </c>
      <c r="I203" s="36">
        <v>0</v>
      </c>
      <c r="J203" s="36">
        <v>1</v>
      </c>
      <c r="K203" s="36">
        <f t="shared" si="49"/>
        <v>1</v>
      </c>
      <c r="M203" s="14">
        <f t="shared" si="65"/>
        <v>0</v>
      </c>
      <c r="N203" s="14">
        <f t="shared" si="65"/>
        <v>4225770.24</v>
      </c>
      <c r="O203" s="14">
        <f t="shared" si="65"/>
        <v>4225770.24</v>
      </c>
    </row>
    <row r="204" spans="2:15" customFormat="1" ht="16.2" x14ac:dyDescent="0.3">
      <c r="B204" s="53" t="s">
        <v>386</v>
      </c>
      <c r="C204" s="115" t="s">
        <v>383</v>
      </c>
      <c r="D204" s="116"/>
      <c r="E204" s="116"/>
      <c r="F204" s="117"/>
      <c r="G204" s="54">
        <f>SUM(G205:G207)</f>
        <v>414080.48971428577</v>
      </c>
      <c r="I204" s="58">
        <f>SUM(I205:I207)</f>
        <v>3</v>
      </c>
      <c r="J204" s="58">
        <f>SUM(J205:J207)</f>
        <v>0</v>
      </c>
      <c r="K204" s="58">
        <f t="shared" si="49"/>
        <v>3</v>
      </c>
      <c r="M204" s="54">
        <f t="shared" ref="M204:O204" si="66">SUM(M205:M207)</f>
        <v>414080.48971428577</v>
      </c>
      <c r="N204" s="54">
        <f t="shared" si="66"/>
        <v>0</v>
      </c>
      <c r="O204" s="54">
        <f t="shared" si="66"/>
        <v>414080.48971428577</v>
      </c>
    </row>
    <row r="205" spans="2:15" customFormat="1" ht="16.2" x14ac:dyDescent="0.3">
      <c r="B205" s="56" t="s">
        <v>387</v>
      </c>
      <c r="C205" s="57" t="s">
        <v>168</v>
      </c>
      <c r="D205" s="13" t="s">
        <v>169</v>
      </c>
      <c r="E205" s="36">
        <v>223.989</v>
      </c>
      <c r="F205" s="14">
        <v>95.435717825428924</v>
      </c>
      <c r="G205" s="14">
        <f t="shared" si="51"/>
        <v>21376.550999999999</v>
      </c>
      <c r="I205" s="36">
        <v>1</v>
      </c>
      <c r="J205" s="36">
        <v>0</v>
      </c>
      <c r="K205" s="36">
        <f t="shared" si="49"/>
        <v>1</v>
      </c>
      <c r="M205" s="14">
        <f t="shared" ref="M205:O207" si="67">I205*$G205</f>
        <v>21376.550999999999</v>
      </c>
      <c r="N205" s="14">
        <f t="shared" si="67"/>
        <v>0</v>
      </c>
      <c r="O205" s="14">
        <f t="shared" si="67"/>
        <v>21376.550999999999</v>
      </c>
    </row>
    <row r="206" spans="2:15" customFormat="1" ht="48.6" x14ac:dyDescent="0.3">
      <c r="B206" s="56" t="s">
        <v>388</v>
      </c>
      <c r="C206" s="57" t="s">
        <v>332</v>
      </c>
      <c r="D206" s="13" t="s">
        <v>41</v>
      </c>
      <c r="E206" s="36">
        <v>10</v>
      </c>
      <c r="F206" s="14">
        <v>38589.132571428578</v>
      </c>
      <c r="G206" s="14">
        <f t="shared" si="51"/>
        <v>385891.32571428578</v>
      </c>
      <c r="I206" s="36">
        <v>1</v>
      </c>
      <c r="J206" s="36">
        <v>0</v>
      </c>
      <c r="K206" s="36">
        <f t="shared" ref="K206:K269" si="68">SUM(I206,J206)</f>
        <v>1</v>
      </c>
      <c r="M206" s="14">
        <f t="shared" si="67"/>
        <v>385891.32571428578</v>
      </c>
      <c r="N206" s="14">
        <f t="shared" si="67"/>
        <v>0</v>
      </c>
      <c r="O206" s="14">
        <f t="shared" si="67"/>
        <v>385891.32571428578</v>
      </c>
    </row>
    <row r="207" spans="2:15" customFormat="1" ht="16.2" x14ac:dyDescent="0.3">
      <c r="B207" s="56" t="s">
        <v>689</v>
      </c>
      <c r="C207" s="57" t="s">
        <v>334</v>
      </c>
      <c r="D207" s="13" t="s">
        <v>169</v>
      </c>
      <c r="E207" s="36">
        <v>35.561999999999998</v>
      </c>
      <c r="F207" s="14">
        <v>191.57001855913614</v>
      </c>
      <c r="G207" s="14">
        <f t="shared" si="51"/>
        <v>6812.6129999999994</v>
      </c>
      <c r="I207" s="36">
        <v>1</v>
      </c>
      <c r="J207" s="36">
        <v>0</v>
      </c>
      <c r="K207" s="36">
        <f t="shared" si="68"/>
        <v>1</v>
      </c>
      <c r="M207" s="14">
        <f t="shared" si="67"/>
        <v>6812.6129999999994</v>
      </c>
      <c r="N207" s="14">
        <f t="shared" si="67"/>
        <v>0</v>
      </c>
      <c r="O207" s="14">
        <f t="shared" si="67"/>
        <v>6812.6129999999994</v>
      </c>
    </row>
    <row r="208" spans="2:15" customFormat="1" ht="16.2" x14ac:dyDescent="0.3">
      <c r="B208" s="53" t="s">
        <v>690</v>
      </c>
      <c r="C208" s="115" t="s">
        <v>110</v>
      </c>
      <c r="D208" s="116"/>
      <c r="E208" s="116"/>
      <c r="F208" s="117"/>
      <c r="G208" s="54">
        <f>SUM(G209)</f>
        <v>4271845.5399999777</v>
      </c>
      <c r="I208" s="58">
        <f>SUM(I209)</f>
        <v>1</v>
      </c>
      <c r="J208" s="58">
        <f>SUM(J209)</f>
        <v>0</v>
      </c>
      <c r="K208" s="58">
        <f t="shared" si="68"/>
        <v>1</v>
      </c>
      <c r="M208" s="54">
        <f t="shared" ref="M208:O208" si="69">SUM(M209)</f>
        <v>4271845.5399999777</v>
      </c>
      <c r="N208" s="54">
        <f t="shared" si="69"/>
        <v>0</v>
      </c>
      <c r="O208" s="54">
        <f t="shared" si="69"/>
        <v>4271845.5399999777</v>
      </c>
    </row>
    <row r="209" spans="2:15" customFormat="1" ht="32.4" x14ac:dyDescent="0.3">
      <c r="B209" s="59" t="s">
        <v>691</v>
      </c>
      <c r="C209" s="57" t="s">
        <v>340</v>
      </c>
      <c r="D209" s="13" t="s">
        <v>169</v>
      </c>
      <c r="E209" s="36">
        <v>3063</v>
      </c>
      <c r="F209" s="14">
        <v>1394.66063989552</v>
      </c>
      <c r="G209" s="14">
        <f t="shared" si="51"/>
        <v>4271845.5399999777</v>
      </c>
      <c r="I209" s="36">
        <v>1</v>
      </c>
      <c r="J209" s="36">
        <v>0</v>
      </c>
      <c r="K209" s="36">
        <f t="shared" si="68"/>
        <v>1</v>
      </c>
      <c r="M209" s="14">
        <f>I209*$G209</f>
        <v>4271845.5399999777</v>
      </c>
      <c r="N209" s="14">
        <f t="shared" ref="N209:O209" si="70">J209*$G209</f>
        <v>0</v>
      </c>
      <c r="O209" s="14">
        <f t="shared" si="70"/>
        <v>4271845.5399999777</v>
      </c>
    </row>
    <row r="210" spans="2:15" customFormat="1" ht="16.2" x14ac:dyDescent="0.3">
      <c r="B210" s="53" t="s">
        <v>692</v>
      </c>
      <c r="C210" s="115" t="s">
        <v>111</v>
      </c>
      <c r="D210" s="116"/>
      <c r="E210" s="116"/>
      <c r="F210" s="117"/>
      <c r="G210" s="54">
        <f>SUM(G211:G212)</f>
        <v>7397788.5799999926</v>
      </c>
      <c r="I210" s="58">
        <f>SUM(I211:I212)</f>
        <v>1</v>
      </c>
      <c r="J210" s="58">
        <f>SUM(J211:J212)</f>
        <v>1</v>
      </c>
      <c r="K210" s="58">
        <f t="shared" si="68"/>
        <v>2</v>
      </c>
      <c r="M210" s="54">
        <f t="shared" ref="M210:O210" si="71">SUM(M211:M212)</f>
        <v>3055746.3299999922</v>
      </c>
      <c r="N210" s="54">
        <f t="shared" si="71"/>
        <v>4342042.25</v>
      </c>
      <c r="O210" s="54">
        <f t="shared" si="71"/>
        <v>7397788.5799999926</v>
      </c>
    </row>
    <row r="211" spans="2:15" customFormat="1" ht="32.4" x14ac:dyDescent="0.3">
      <c r="B211" s="56" t="s">
        <v>693</v>
      </c>
      <c r="C211" s="57" t="s">
        <v>340</v>
      </c>
      <c r="D211" s="13" t="s">
        <v>169</v>
      </c>
      <c r="E211" s="36">
        <v>2382</v>
      </c>
      <c r="F211" s="14">
        <v>1282.84900503778</v>
      </c>
      <c r="G211" s="14">
        <f t="shared" ref="G211:G212" si="72">E211*F211</f>
        <v>3055746.3299999922</v>
      </c>
      <c r="I211" s="36">
        <v>1</v>
      </c>
      <c r="J211" s="36">
        <v>0</v>
      </c>
      <c r="K211" s="36">
        <f t="shared" si="68"/>
        <v>1</v>
      </c>
      <c r="M211" s="14">
        <f t="shared" ref="M211:O212" si="73">I211*$G211</f>
        <v>3055746.3299999922</v>
      </c>
      <c r="N211" s="14">
        <f t="shared" si="73"/>
        <v>0</v>
      </c>
      <c r="O211" s="14">
        <f t="shared" si="73"/>
        <v>3055746.3299999922</v>
      </c>
    </row>
    <row r="212" spans="2:15" customFormat="1" ht="64.8" x14ac:dyDescent="0.3">
      <c r="B212" s="56" t="s">
        <v>694</v>
      </c>
      <c r="C212" s="57" t="s">
        <v>274</v>
      </c>
      <c r="D212" s="13" t="s">
        <v>41</v>
      </c>
      <c r="E212" s="36">
        <v>35</v>
      </c>
      <c r="F212" s="14">
        <v>124058.35</v>
      </c>
      <c r="G212" s="14">
        <f t="shared" si="72"/>
        <v>4342042.25</v>
      </c>
      <c r="I212" s="36">
        <v>0</v>
      </c>
      <c r="J212" s="36">
        <v>1</v>
      </c>
      <c r="K212" s="36">
        <f t="shared" si="68"/>
        <v>1</v>
      </c>
      <c r="M212" s="14">
        <f t="shared" si="73"/>
        <v>0</v>
      </c>
      <c r="N212" s="14">
        <f t="shared" si="73"/>
        <v>4342042.25</v>
      </c>
      <c r="O212" s="14">
        <f t="shared" si="73"/>
        <v>4342042.25</v>
      </c>
    </row>
    <row r="213" spans="2:15" customFormat="1" ht="16.2" x14ac:dyDescent="0.3">
      <c r="B213" s="69" t="s">
        <v>526</v>
      </c>
      <c r="C213" s="121" t="s">
        <v>527</v>
      </c>
      <c r="D213" s="121"/>
      <c r="E213" s="121"/>
      <c r="F213" s="122"/>
      <c r="G213" s="51">
        <f>SUM(G214,G222,G230,G238,G245,G252,G259,G265,G273,G281,G289,G297,G305)</f>
        <v>52946952.767341048</v>
      </c>
      <c r="I213" s="52">
        <f>SUM(I214,I222,I230,I238,I245,I252,I259,I265,I273,I281,I289,I297,I305)</f>
        <v>15</v>
      </c>
      <c r="J213" s="52">
        <f>SUM(J214,J222,J230,J238,J245,J252,J259,J265,J273,J281,J289,J297,J305)</f>
        <v>70</v>
      </c>
      <c r="K213" s="52">
        <f t="shared" si="68"/>
        <v>85</v>
      </c>
      <c r="M213" s="51">
        <f t="shared" ref="M213:O213" si="74">SUM(M214,M222,M230,M238,M245,M252,M259,M265,M273,M281,M289,M297,M305)</f>
        <v>6493246.4020000007</v>
      </c>
      <c r="N213" s="51">
        <f t="shared" si="74"/>
        <v>46453706.365341045</v>
      </c>
      <c r="O213" s="51">
        <f t="shared" si="74"/>
        <v>52946952.767341048</v>
      </c>
    </row>
    <row r="214" spans="2:15" customFormat="1" ht="16.2" x14ac:dyDescent="0.3">
      <c r="B214" s="53" t="s">
        <v>38</v>
      </c>
      <c r="C214" s="115" t="s">
        <v>389</v>
      </c>
      <c r="D214" s="116"/>
      <c r="E214" s="116"/>
      <c r="F214" s="117"/>
      <c r="G214" s="54">
        <f>SUM(G215:G221)</f>
        <v>6179048.0060869567</v>
      </c>
      <c r="I214" s="58">
        <f>SUM(I215:I221)</f>
        <v>0</v>
      </c>
      <c r="J214" s="58">
        <f>SUM(J215:J221)</f>
        <v>7</v>
      </c>
      <c r="K214" s="58">
        <f t="shared" si="68"/>
        <v>7</v>
      </c>
      <c r="M214" s="54">
        <f t="shared" ref="M214:O214" si="75">SUM(M215:M221)</f>
        <v>0</v>
      </c>
      <c r="N214" s="54">
        <f t="shared" si="75"/>
        <v>6179048.0060869567</v>
      </c>
      <c r="O214" s="54">
        <f t="shared" si="75"/>
        <v>6179048.0060869567</v>
      </c>
    </row>
    <row r="215" spans="2:15" customFormat="1" ht="16.2" x14ac:dyDescent="0.3">
      <c r="B215" s="56" t="s">
        <v>390</v>
      </c>
      <c r="C215" s="57" t="s">
        <v>168</v>
      </c>
      <c r="D215" s="13" t="s">
        <v>169</v>
      </c>
      <c r="E215" s="36">
        <v>1001.01</v>
      </c>
      <c r="F215" s="14">
        <v>374.18</v>
      </c>
      <c r="G215" s="14">
        <f t="shared" ref="G215:G221" si="76">E215*F215</f>
        <v>374557.92180000001</v>
      </c>
      <c r="I215" s="36">
        <v>0</v>
      </c>
      <c r="J215" s="36">
        <v>1</v>
      </c>
      <c r="K215" s="36">
        <f t="shared" si="68"/>
        <v>1</v>
      </c>
      <c r="M215" s="14">
        <f t="shared" ref="M215:O221" si="77">I215*$G215</f>
        <v>0</v>
      </c>
      <c r="N215" s="14">
        <f t="shared" si="77"/>
        <v>374557.92180000001</v>
      </c>
      <c r="O215" s="14">
        <f t="shared" si="77"/>
        <v>374557.92180000001</v>
      </c>
    </row>
    <row r="216" spans="2:15" customFormat="1" ht="16.2" x14ac:dyDescent="0.3">
      <c r="B216" s="56" t="s">
        <v>391</v>
      </c>
      <c r="C216" s="57" t="s">
        <v>191</v>
      </c>
      <c r="D216" s="13" t="s">
        <v>169</v>
      </c>
      <c r="E216" s="36">
        <v>117.22</v>
      </c>
      <c r="F216" s="14">
        <v>574.45000000000005</v>
      </c>
      <c r="G216" s="14">
        <f t="shared" si="76"/>
        <v>67337.02900000001</v>
      </c>
      <c r="I216" s="36">
        <v>0</v>
      </c>
      <c r="J216" s="36">
        <v>1</v>
      </c>
      <c r="K216" s="36">
        <f t="shared" si="68"/>
        <v>1</v>
      </c>
      <c r="M216" s="14">
        <f t="shared" si="77"/>
        <v>0</v>
      </c>
      <c r="N216" s="14">
        <f t="shared" si="77"/>
        <v>67337.02900000001</v>
      </c>
      <c r="O216" s="14">
        <f t="shared" si="77"/>
        <v>67337.02900000001</v>
      </c>
    </row>
    <row r="217" spans="2:15" customFormat="1" ht="16.2" x14ac:dyDescent="0.3">
      <c r="B217" s="56" t="s">
        <v>392</v>
      </c>
      <c r="C217" s="57" t="s">
        <v>86</v>
      </c>
      <c r="D217" s="13" t="s">
        <v>169</v>
      </c>
      <c r="E217" s="36">
        <v>3122.66</v>
      </c>
      <c r="F217" s="14">
        <v>714.16</v>
      </c>
      <c r="G217" s="14">
        <f t="shared" si="76"/>
        <v>2230078.8655999997</v>
      </c>
      <c r="I217" s="36">
        <v>0</v>
      </c>
      <c r="J217" s="36">
        <v>1</v>
      </c>
      <c r="K217" s="36">
        <f t="shared" si="68"/>
        <v>1</v>
      </c>
      <c r="M217" s="14">
        <f t="shared" si="77"/>
        <v>0</v>
      </c>
      <c r="N217" s="14">
        <f t="shared" si="77"/>
        <v>2230078.8655999997</v>
      </c>
      <c r="O217" s="14">
        <f t="shared" si="77"/>
        <v>2230078.8655999997</v>
      </c>
    </row>
    <row r="218" spans="2:15" customFormat="1" ht="16.2" x14ac:dyDescent="0.3">
      <c r="B218" s="56" t="s">
        <v>393</v>
      </c>
      <c r="C218" s="57" t="s">
        <v>280</v>
      </c>
      <c r="D218" s="13" t="s">
        <v>169</v>
      </c>
      <c r="E218" s="36">
        <v>55.3</v>
      </c>
      <c r="F218" s="14">
        <v>2000.22</v>
      </c>
      <c r="G218" s="14">
        <f t="shared" si="76"/>
        <v>110612.166</v>
      </c>
      <c r="I218" s="36">
        <v>0</v>
      </c>
      <c r="J218" s="36">
        <v>1</v>
      </c>
      <c r="K218" s="36">
        <f t="shared" si="68"/>
        <v>1</v>
      </c>
      <c r="M218" s="14">
        <f t="shared" si="77"/>
        <v>0</v>
      </c>
      <c r="N218" s="14">
        <f t="shared" si="77"/>
        <v>110612.166</v>
      </c>
      <c r="O218" s="14">
        <f t="shared" si="77"/>
        <v>110612.166</v>
      </c>
    </row>
    <row r="219" spans="2:15" customFormat="1" ht="16.2" x14ac:dyDescent="0.3">
      <c r="B219" s="56" t="s">
        <v>394</v>
      </c>
      <c r="C219" s="57" t="s">
        <v>368</v>
      </c>
      <c r="D219" s="13" t="s">
        <v>169</v>
      </c>
      <c r="E219" s="36">
        <v>76.63</v>
      </c>
      <c r="F219" s="14">
        <v>535.55999999999995</v>
      </c>
      <c r="G219" s="14">
        <f t="shared" si="76"/>
        <v>41039.962799999994</v>
      </c>
      <c r="I219" s="36">
        <v>0</v>
      </c>
      <c r="J219" s="36">
        <v>1</v>
      </c>
      <c r="K219" s="36">
        <f t="shared" si="68"/>
        <v>1</v>
      </c>
      <c r="M219" s="14">
        <f t="shared" si="77"/>
        <v>0</v>
      </c>
      <c r="N219" s="14">
        <f t="shared" si="77"/>
        <v>41039.962799999994</v>
      </c>
      <c r="O219" s="14">
        <f t="shared" si="77"/>
        <v>41039.962799999994</v>
      </c>
    </row>
    <row r="220" spans="2:15" customFormat="1" ht="16.2" x14ac:dyDescent="0.3">
      <c r="B220" s="56" t="s">
        <v>395</v>
      </c>
      <c r="C220" s="57" t="s">
        <v>396</v>
      </c>
      <c r="D220" s="13" t="s">
        <v>169</v>
      </c>
      <c r="E220" s="36">
        <v>1001.01</v>
      </c>
      <c r="F220" s="14">
        <v>2390.98</v>
      </c>
      <c r="G220" s="14">
        <f t="shared" si="76"/>
        <v>2393394.8898</v>
      </c>
      <c r="I220" s="36">
        <v>0</v>
      </c>
      <c r="J220" s="36">
        <v>1</v>
      </c>
      <c r="K220" s="36">
        <f t="shared" si="68"/>
        <v>1</v>
      </c>
      <c r="M220" s="14">
        <f t="shared" si="77"/>
        <v>0</v>
      </c>
      <c r="N220" s="14">
        <f t="shared" si="77"/>
        <v>2393394.8898</v>
      </c>
      <c r="O220" s="14">
        <f t="shared" si="77"/>
        <v>2393394.8898</v>
      </c>
    </row>
    <row r="221" spans="2:15" customFormat="1" ht="64.8" x14ac:dyDescent="0.3">
      <c r="B221" s="56" t="s">
        <v>397</v>
      </c>
      <c r="C221" s="57" t="s">
        <v>398</v>
      </c>
      <c r="D221" s="13" t="s">
        <v>41</v>
      </c>
      <c r="E221" s="36">
        <v>75</v>
      </c>
      <c r="F221" s="14">
        <v>12827.028947826087</v>
      </c>
      <c r="G221" s="14">
        <f t="shared" si="76"/>
        <v>962027.17108695651</v>
      </c>
      <c r="I221" s="36">
        <v>0</v>
      </c>
      <c r="J221" s="36">
        <v>1</v>
      </c>
      <c r="K221" s="36">
        <f t="shared" si="68"/>
        <v>1</v>
      </c>
      <c r="M221" s="14">
        <f t="shared" si="77"/>
        <v>0</v>
      </c>
      <c r="N221" s="14">
        <f t="shared" si="77"/>
        <v>962027.17108695651</v>
      </c>
      <c r="O221" s="14">
        <f t="shared" si="77"/>
        <v>962027.17108695651</v>
      </c>
    </row>
    <row r="222" spans="2:15" customFormat="1" ht="16.2" x14ac:dyDescent="0.3">
      <c r="B222" s="53" t="s">
        <v>39</v>
      </c>
      <c r="C222" s="115" t="s">
        <v>399</v>
      </c>
      <c r="D222" s="116"/>
      <c r="E222" s="116"/>
      <c r="F222" s="117"/>
      <c r="G222" s="54">
        <f>SUM(G223:G229)</f>
        <v>6752598.22673913</v>
      </c>
      <c r="I222" s="58">
        <f>SUM(I223:I229)</f>
        <v>0</v>
      </c>
      <c r="J222" s="58">
        <f>SUM(J223:J229)</f>
        <v>7</v>
      </c>
      <c r="K222" s="58">
        <f t="shared" si="68"/>
        <v>7</v>
      </c>
      <c r="M222" s="54">
        <f t="shared" ref="M222:O222" si="78">SUM(M223:M229)</f>
        <v>0</v>
      </c>
      <c r="N222" s="54">
        <f t="shared" si="78"/>
        <v>6752598.22673913</v>
      </c>
      <c r="O222" s="54">
        <f t="shared" si="78"/>
        <v>6752598.22673913</v>
      </c>
    </row>
    <row r="223" spans="2:15" customFormat="1" ht="16.2" x14ac:dyDescent="0.3">
      <c r="B223" s="56" t="s">
        <v>400</v>
      </c>
      <c r="C223" s="57" t="s">
        <v>168</v>
      </c>
      <c r="D223" s="13" t="s">
        <v>169</v>
      </c>
      <c r="E223" s="36">
        <v>1778.73</v>
      </c>
      <c r="F223" s="14">
        <v>374.18</v>
      </c>
      <c r="G223" s="14">
        <f t="shared" ref="G223:G229" si="79">E223*F223</f>
        <v>665565.19140000001</v>
      </c>
      <c r="I223" s="36">
        <v>0</v>
      </c>
      <c r="J223" s="36">
        <v>1</v>
      </c>
      <c r="K223" s="36">
        <f t="shared" si="68"/>
        <v>1</v>
      </c>
      <c r="M223" s="14">
        <f t="shared" ref="M223:O229" si="80">I223*$G223</f>
        <v>0</v>
      </c>
      <c r="N223" s="14">
        <f t="shared" si="80"/>
        <v>665565.19140000001</v>
      </c>
      <c r="O223" s="14">
        <f t="shared" si="80"/>
        <v>665565.19140000001</v>
      </c>
    </row>
    <row r="224" spans="2:15" customFormat="1" ht="16.2" x14ac:dyDescent="0.3">
      <c r="B224" s="56" t="s">
        <v>401</v>
      </c>
      <c r="C224" s="57" t="s">
        <v>191</v>
      </c>
      <c r="D224" s="13" t="s">
        <v>169</v>
      </c>
      <c r="E224" s="36">
        <v>117.22</v>
      </c>
      <c r="F224" s="14">
        <v>574.45000000000005</v>
      </c>
      <c r="G224" s="14">
        <f t="shared" si="79"/>
        <v>67337.02900000001</v>
      </c>
      <c r="I224" s="36">
        <v>0</v>
      </c>
      <c r="J224" s="36">
        <v>1</v>
      </c>
      <c r="K224" s="36">
        <f t="shared" si="68"/>
        <v>1</v>
      </c>
      <c r="M224" s="14">
        <f t="shared" si="80"/>
        <v>0</v>
      </c>
      <c r="N224" s="14">
        <f t="shared" si="80"/>
        <v>67337.02900000001</v>
      </c>
      <c r="O224" s="14">
        <f t="shared" si="80"/>
        <v>67337.02900000001</v>
      </c>
    </row>
    <row r="225" spans="2:15" customFormat="1" ht="16.2" x14ac:dyDescent="0.3">
      <c r="B225" s="56" t="s">
        <v>402</v>
      </c>
      <c r="C225" s="57" t="s">
        <v>86</v>
      </c>
      <c r="D225" s="13" t="s">
        <v>169</v>
      </c>
      <c r="E225" s="36">
        <v>1859</v>
      </c>
      <c r="F225" s="14">
        <v>714.16</v>
      </c>
      <c r="G225" s="14">
        <f t="shared" si="79"/>
        <v>1327623.44</v>
      </c>
      <c r="I225" s="36">
        <v>0</v>
      </c>
      <c r="J225" s="36">
        <v>1</v>
      </c>
      <c r="K225" s="36">
        <f t="shared" si="68"/>
        <v>1</v>
      </c>
      <c r="M225" s="14">
        <f t="shared" si="80"/>
        <v>0</v>
      </c>
      <c r="N225" s="14">
        <f t="shared" si="80"/>
        <v>1327623.44</v>
      </c>
      <c r="O225" s="14">
        <f t="shared" si="80"/>
        <v>1327623.44</v>
      </c>
    </row>
    <row r="226" spans="2:15" customFormat="1" ht="16.2" x14ac:dyDescent="0.3">
      <c r="B226" s="56" t="s">
        <v>403</v>
      </c>
      <c r="C226" s="57" t="s">
        <v>280</v>
      </c>
      <c r="D226" s="13" t="s">
        <v>169</v>
      </c>
      <c r="E226" s="36">
        <v>55.3</v>
      </c>
      <c r="F226" s="14">
        <v>2000.22</v>
      </c>
      <c r="G226" s="14">
        <f t="shared" si="79"/>
        <v>110612.166</v>
      </c>
      <c r="I226" s="36">
        <v>0</v>
      </c>
      <c r="J226" s="36">
        <v>1</v>
      </c>
      <c r="K226" s="36">
        <f t="shared" si="68"/>
        <v>1</v>
      </c>
      <c r="M226" s="14">
        <f t="shared" si="80"/>
        <v>0</v>
      </c>
      <c r="N226" s="14">
        <f t="shared" si="80"/>
        <v>110612.166</v>
      </c>
      <c r="O226" s="14">
        <f t="shared" si="80"/>
        <v>110612.166</v>
      </c>
    </row>
    <row r="227" spans="2:15" customFormat="1" ht="16.2" x14ac:dyDescent="0.3">
      <c r="B227" s="56" t="s">
        <v>404</v>
      </c>
      <c r="C227" s="57" t="s">
        <v>368</v>
      </c>
      <c r="D227" s="13" t="s">
        <v>169</v>
      </c>
      <c r="E227" s="36">
        <v>76.63</v>
      </c>
      <c r="F227" s="14">
        <v>535.55999999999995</v>
      </c>
      <c r="G227" s="14">
        <f t="shared" si="79"/>
        <v>41039.962799999994</v>
      </c>
      <c r="I227" s="36">
        <v>0</v>
      </c>
      <c r="J227" s="36">
        <v>1</v>
      </c>
      <c r="K227" s="36">
        <f t="shared" si="68"/>
        <v>1</v>
      </c>
      <c r="M227" s="14">
        <f t="shared" si="80"/>
        <v>0</v>
      </c>
      <c r="N227" s="14">
        <f t="shared" si="80"/>
        <v>41039.962799999994</v>
      </c>
      <c r="O227" s="14">
        <f t="shared" si="80"/>
        <v>41039.962799999994</v>
      </c>
    </row>
    <row r="228" spans="2:15" customFormat="1" ht="16.2" x14ac:dyDescent="0.3">
      <c r="B228" s="56" t="s">
        <v>405</v>
      </c>
      <c r="C228" s="57" t="s">
        <v>396</v>
      </c>
      <c r="D228" s="13" t="s">
        <v>169</v>
      </c>
      <c r="E228" s="36">
        <v>1778.73</v>
      </c>
      <c r="F228" s="14">
        <v>2018.98</v>
      </c>
      <c r="G228" s="14">
        <f t="shared" si="79"/>
        <v>3591220.2954000002</v>
      </c>
      <c r="I228" s="36">
        <v>0</v>
      </c>
      <c r="J228" s="36">
        <v>1</v>
      </c>
      <c r="K228" s="36">
        <f t="shared" si="68"/>
        <v>1</v>
      </c>
      <c r="M228" s="14">
        <f t="shared" si="80"/>
        <v>0</v>
      </c>
      <c r="N228" s="14">
        <f t="shared" si="80"/>
        <v>3591220.2954000002</v>
      </c>
      <c r="O228" s="14">
        <f t="shared" si="80"/>
        <v>3591220.2954000002</v>
      </c>
    </row>
    <row r="229" spans="2:15" customFormat="1" ht="64.8" x14ac:dyDescent="0.3">
      <c r="B229" s="56" t="s">
        <v>406</v>
      </c>
      <c r="C229" s="57" t="s">
        <v>398</v>
      </c>
      <c r="D229" s="13" t="s">
        <v>41</v>
      </c>
      <c r="E229" s="36">
        <v>74</v>
      </c>
      <c r="F229" s="14">
        <v>12827.028947826087</v>
      </c>
      <c r="G229" s="14">
        <f t="shared" si="79"/>
        <v>949200.1421391305</v>
      </c>
      <c r="I229" s="36">
        <v>0</v>
      </c>
      <c r="J229" s="36">
        <v>1</v>
      </c>
      <c r="K229" s="36">
        <f t="shared" si="68"/>
        <v>1</v>
      </c>
      <c r="M229" s="14">
        <f t="shared" si="80"/>
        <v>0</v>
      </c>
      <c r="N229" s="14">
        <f t="shared" si="80"/>
        <v>949200.1421391305</v>
      </c>
      <c r="O229" s="14">
        <f t="shared" si="80"/>
        <v>949200.1421391305</v>
      </c>
    </row>
    <row r="230" spans="2:15" customFormat="1" ht="16.2" x14ac:dyDescent="0.3">
      <c r="B230" s="53" t="s">
        <v>44</v>
      </c>
      <c r="C230" s="115" t="s">
        <v>407</v>
      </c>
      <c r="D230" s="116"/>
      <c r="E230" s="116"/>
      <c r="F230" s="117"/>
      <c r="G230" s="54">
        <f>SUM(G231:G237)</f>
        <v>1813504.0538782608</v>
      </c>
      <c r="I230" s="58">
        <f>SUM(I231:I237)</f>
        <v>0</v>
      </c>
      <c r="J230" s="58">
        <f>SUM(J231:J237)</f>
        <v>7</v>
      </c>
      <c r="K230" s="58">
        <f t="shared" si="68"/>
        <v>7</v>
      </c>
      <c r="M230" s="54">
        <f t="shared" ref="M230:O230" si="81">SUM(M231:M237)</f>
        <v>0</v>
      </c>
      <c r="N230" s="54">
        <f t="shared" si="81"/>
        <v>1813504.0538782608</v>
      </c>
      <c r="O230" s="54">
        <f t="shared" si="81"/>
        <v>1813504.0538782608</v>
      </c>
    </row>
    <row r="231" spans="2:15" customFormat="1" ht="16.2" x14ac:dyDescent="0.3">
      <c r="B231" s="56" t="s">
        <v>408</v>
      </c>
      <c r="C231" s="57" t="s">
        <v>168</v>
      </c>
      <c r="D231" s="13" t="s">
        <v>169</v>
      </c>
      <c r="E231" s="36">
        <v>185.25</v>
      </c>
      <c r="F231" s="14">
        <v>374.18051282051283</v>
      </c>
      <c r="G231" s="14">
        <f t="shared" ref="G231:G237" si="82">E231*F231</f>
        <v>69316.94</v>
      </c>
      <c r="I231" s="36">
        <v>0</v>
      </c>
      <c r="J231" s="36">
        <v>1</v>
      </c>
      <c r="K231" s="36">
        <f t="shared" si="68"/>
        <v>1</v>
      </c>
      <c r="M231" s="14">
        <f t="shared" ref="M231:O237" si="83">I231*$G231</f>
        <v>0</v>
      </c>
      <c r="N231" s="14">
        <f t="shared" si="83"/>
        <v>69316.94</v>
      </c>
      <c r="O231" s="14">
        <f t="shared" si="83"/>
        <v>69316.94</v>
      </c>
    </row>
    <row r="232" spans="2:15" customFormat="1" ht="16.2" x14ac:dyDescent="0.3">
      <c r="B232" s="56" t="s">
        <v>409</v>
      </c>
      <c r="C232" s="57" t="s">
        <v>191</v>
      </c>
      <c r="D232" s="13" t="s">
        <v>169</v>
      </c>
      <c r="E232" s="36">
        <v>35.119999999999997</v>
      </c>
      <c r="F232" s="14">
        <v>574.45871298405473</v>
      </c>
      <c r="G232" s="14">
        <f t="shared" si="82"/>
        <v>20174.990000000002</v>
      </c>
      <c r="I232" s="36">
        <v>0</v>
      </c>
      <c r="J232" s="36">
        <v>1</v>
      </c>
      <c r="K232" s="36">
        <f t="shared" si="68"/>
        <v>1</v>
      </c>
      <c r="M232" s="14">
        <f t="shared" si="83"/>
        <v>0</v>
      </c>
      <c r="N232" s="14">
        <f t="shared" si="83"/>
        <v>20174.990000000002</v>
      </c>
      <c r="O232" s="14">
        <f t="shared" si="83"/>
        <v>20174.990000000002</v>
      </c>
    </row>
    <row r="233" spans="2:15" customFormat="1" ht="16.2" x14ac:dyDescent="0.3">
      <c r="B233" s="56" t="s">
        <v>410</v>
      </c>
      <c r="C233" s="57" t="s">
        <v>86</v>
      </c>
      <c r="D233" s="13" t="s">
        <v>169</v>
      </c>
      <c r="E233" s="36">
        <v>349.34</v>
      </c>
      <c r="F233" s="14">
        <v>714.16096066868954</v>
      </c>
      <c r="G233" s="14">
        <f t="shared" si="82"/>
        <v>249484.99</v>
      </c>
      <c r="I233" s="36">
        <v>0</v>
      </c>
      <c r="J233" s="36">
        <v>1</v>
      </c>
      <c r="K233" s="36">
        <f t="shared" si="68"/>
        <v>1</v>
      </c>
      <c r="M233" s="14">
        <f t="shared" si="83"/>
        <v>0</v>
      </c>
      <c r="N233" s="14">
        <f t="shared" si="83"/>
        <v>249484.99</v>
      </c>
      <c r="O233" s="14">
        <f t="shared" si="83"/>
        <v>249484.99</v>
      </c>
    </row>
    <row r="234" spans="2:15" customFormat="1" ht="16.2" x14ac:dyDescent="0.3">
      <c r="B234" s="56" t="s">
        <v>411</v>
      </c>
      <c r="C234" s="57" t="s">
        <v>280</v>
      </c>
      <c r="D234" s="13" t="s">
        <v>169</v>
      </c>
      <c r="E234" s="36">
        <v>34.299999999999997</v>
      </c>
      <c r="F234" s="14">
        <v>2000.2227405247816</v>
      </c>
      <c r="G234" s="14">
        <f t="shared" si="82"/>
        <v>68607.64</v>
      </c>
      <c r="I234" s="36">
        <v>0</v>
      </c>
      <c r="J234" s="36">
        <v>1</v>
      </c>
      <c r="K234" s="36">
        <f t="shared" si="68"/>
        <v>1</v>
      </c>
      <c r="M234" s="14">
        <f t="shared" si="83"/>
        <v>0</v>
      </c>
      <c r="N234" s="14">
        <f t="shared" si="83"/>
        <v>68607.64</v>
      </c>
      <c r="O234" s="14">
        <f t="shared" si="83"/>
        <v>68607.64</v>
      </c>
    </row>
    <row r="235" spans="2:15" customFormat="1" ht="16.2" x14ac:dyDescent="0.3">
      <c r="B235" s="56" t="s">
        <v>412</v>
      </c>
      <c r="C235" s="57" t="s">
        <v>368</v>
      </c>
      <c r="D235" s="13" t="s">
        <v>169</v>
      </c>
      <c r="E235" s="36">
        <v>34.659999999999997</v>
      </c>
      <c r="F235" s="14">
        <v>535.56231967686097</v>
      </c>
      <c r="G235" s="14">
        <f t="shared" si="82"/>
        <v>18562.59</v>
      </c>
      <c r="I235" s="36">
        <v>0</v>
      </c>
      <c r="J235" s="36">
        <v>1</v>
      </c>
      <c r="K235" s="36">
        <f t="shared" si="68"/>
        <v>1</v>
      </c>
      <c r="M235" s="14">
        <f t="shared" si="83"/>
        <v>0</v>
      </c>
      <c r="N235" s="14">
        <f t="shared" si="83"/>
        <v>18562.59</v>
      </c>
      <c r="O235" s="14">
        <f t="shared" si="83"/>
        <v>18562.59</v>
      </c>
    </row>
    <row r="236" spans="2:15" customFormat="1" ht="16.2" x14ac:dyDescent="0.3">
      <c r="B236" s="56" t="s">
        <v>413</v>
      </c>
      <c r="C236" s="57" t="s">
        <v>396</v>
      </c>
      <c r="D236" s="13" t="s">
        <v>169</v>
      </c>
      <c r="E236" s="36">
        <v>185.25</v>
      </c>
      <c r="F236" s="14">
        <v>2019.0100782726047</v>
      </c>
      <c r="G236" s="14">
        <f t="shared" si="82"/>
        <v>374021.61700000003</v>
      </c>
      <c r="I236" s="36">
        <v>0</v>
      </c>
      <c r="J236" s="36">
        <v>1</v>
      </c>
      <c r="K236" s="36">
        <f t="shared" si="68"/>
        <v>1</v>
      </c>
      <c r="M236" s="14">
        <f t="shared" si="83"/>
        <v>0</v>
      </c>
      <c r="N236" s="14">
        <f t="shared" si="83"/>
        <v>374021.61700000003</v>
      </c>
      <c r="O236" s="14">
        <f t="shared" si="83"/>
        <v>374021.61700000003</v>
      </c>
    </row>
    <row r="237" spans="2:15" customFormat="1" ht="64.8" x14ac:dyDescent="0.3">
      <c r="B237" s="56" t="s">
        <v>414</v>
      </c>
      <c r="C237" s="57" t="s">
        <v>398</v>
      </c>
      <c r="D237" s="13" t="s">
        <v>41</v>
      </c>
      <c r="E237" s="36">
        <v>79</v>
      </c>
      <c r="F237" s="14">
        <v>12827.028947826087</v>
      </c>
      <c r="G237" s="14">
        <f t="shared" si="82"/>
        <v>1013335.2868782609</v>
      </c>
      <c r="I237" s="36">
        <v>0</v>
      </c>
      <c r="J237" s="36">
        <v>1</v>
      </c>
      <c r="K237" s="36">
        <f t="shared" si="68"/>
        <v>1</v>
      </c>
      <c r="M237" s="14">
        <f t="shared" si="83"/>
        <v>0</v>
      </c>
      <c r="N237" s="14">
        <f t="shared" si="83"/>
        <v>1013335.2868782609</v>
      </c>
      <c r="O237" s="14">
        <f t="shared" si="83"/>
        <v>1013335.2868782609</v>
      </c>
    </row>
    <row r="238" spans="2:15" customFormat="1" ht="16.2" x14ac:dyDescent="0.3">
      <c r="B238" s="53" t="s">
        <v>45</v>
      </c>
      <c r="C238" s="115" t="s">
        <v>415</v>
      </c>
      <c r="D238" s="116"/>
      <c r="E238" s="116"/>
      <c r="F238" s="117"/>
      <c r="G238" s="54">
        <f>SUM(G239:G244)</f>
        <v>2959739.4144000001</v>
      </c>
      <c r="I238" s="58">
        <f>SUM(I239:I244)</f>
        <v>0</v>
      </c>
      <c r="J238" s="58">
        <f>SUM(J239:J244)</f>
        <v>6</v>
      </c>
      <c r="K238" s="58">
        <f t="shared" si="68"/>
        <v>6</v>
      </c>
      <c r="M238" s="54">
        <f t="shared" ref="M238:O238" si="84">SUM(M239:M244)</f>
        <v>0</v>
      </c>
      <c r="N238" s="54">
        <f t="shared" si="84"/>
        <v>2959739.4144000001</v>
      </c>
      <c r="O238" s="54">
        <f t="shared" si="84"/>
        <v>2959739.4144000001</v>
      </c>
    </row>
    <row r="239" spans="2:15" customFormat="1" ht="16.2" x14ac:dyDescent="0.3">
      <c r="B239" s="56" t="s">
        <v>416</v>
      </c>
      <c r="C239" s="57" t="s">
        <v>168</v>
      </c>
      <c r="D239" s="13" t="s">
        <v>169</v>
      </c>
      <c r="E239" s="36">
        <v>871.64400000000001</v>
      </c>
      <c r="F239" s="14">
        <v>374.17999779726586</v>
      </c>
      <c r="G239" s="14">
        <f t="shared" ref="G239:G244" si="85">E239*F239</f>
        <v>326151.75</v>
      </c>
      <c r="I239" s="36">
        <v>0</v>
      </c>
      <c r="J239" s="36">
        <v>1</v>
      </c>
      <c r="K239" s="36">
        <f t="shared" si="68"/>
        <v>1</v>
      </c>
      <c r="M239" s="14">
        <f t="shared" ref="M239:O244" si="86">I239*$G239</f>
        <v>0</v>
      </c>
      <c r="N239" s="14">
        <f t="shared" si="86"/>
        <v>326151.75</v>
      </c>
      <c r="O239" s="14">
        <f t="shared" si="86"/>
        <v>326151.75</v>
      </c>
    </row>
    <row r="240" spans="2:15" customFormat="1" ht="16.2" x14ac:dyDescent="0.3">
      <c r="B240" s="56" t="s">
        <v>417</v>
      </c>
      <c r="C240" s="57" t="s">
        <v>191</v>
      </c>
      <c r="D240" s="13" t="s">
        <v>169</v>
      </c>
      <c r="E240" s="36">
        <v>129.072</v>
      </c>
      <c r="F240" s="14">
        <v>574.44998140572704</v>
      </c>
      <c r="G240" s="14">
        <f t="shared" si="85"/>
        <v>74145.407999999996</v>
      </c>
      <c r="I240" s="36">
        <v>0</v>
      </c>
      <c r="J240" s="36">
        <v>1</v>
      </c>
      <c r="K240" s="36">
        <f t="shared" si="68"/>
        <v>1</v>
      </c>
      <c r="M240" s="14">
        <f t="shared" si="86"/>
        <v>0</v>
      </c>
      <c r="N240" s="14">
        <f t="shared" si="86"/>
        <v>74145.407999999996</v>
      </c>
      <c r="O240" s="14">
        <f t="shared" si="86"/>
        <v>74145.407999999996</v>
      </c>
    </row>
    <row r="241" spans="2:15" customFormat="1" ht="16.2" x14ac:dyDescent="0.3">
      <c r="B241" s="56" t="s">
        <v>418</v>
      </c>
      <c r="C241" s="57" t="s">
        <v>86</v>
      </c>
      <c r="D241" s="13" t="s">
        <v>169</v>
      </c>
      <c r="E241" s="36">
        <v>871.64400000000001</v>
      </c>
      <c r="F241" s="14">
        <v>191.6099990363038</v>
      </c>
      <c r="G241" s="14">
        <f t="shared" si="85"/>
        <v>167015.70600000001</v>
      </c>
      <c r="I241" s="36">
        <v>0</v>
      </c>
      <c r="J241" s="36">
        <v>1</v>
      </c>
      <c r="K241" s="36">
        <f t="shared" si="68"/>
        <v>1</v>
      </c>
      <c r="M241" s="14">
        <f t="shared" si="86"/>
        <v>0</v>
      </c>
      <c r="N241" s="14">
        <f t="shared" si="86"/>
        <v>167015.70600000001</v>
      </c>
      <c r="O241" s="14">
        <f t="shared" si="86"/>
        <v>167015.70600000001</v>
      </c>
    </row>
    <row r="242" spans="2:15" customFormat="1" ht="16.2" x14ac:dyDescent="0.3">
      <c r="B242" s="56" t="s">
        <v>419</v>
      </c>
      <c r="C242" s="57" t="s">
        <v>280</v>
      </c>
      <c r="D242" s="13" t="s">
        <v>169</v>
      </c>
      <c r="E242" s="36">
        <v>98.58</v>
      </c>
      <c r="F242" s="14">
        <v>2000.2199634814363</v>
      </c>
      <c r="G242" s="14">
        <f t="shared" si="85"/>
        <v>197181.68399999998</v>
      </c>
      <c r="I242" s="36">
        <v>0</v>
      </c>
      <c r="J242" s="36">
        <v>1</v>
      </c>
      <c r="K242" s="36">
        <f t="shared" si="68"/>
        <v>1</v>
      </c>
      <c r="M242" s="14">
        <f t="shared" si="86"/>
        <v>0</v>
      </c>
      <c r="N242" s="14">
        <f t="shared" si="86"/>
        <v>197181.68399999998</v>
      </c>
      <c r="O242" s="14">
        <f t="shared" si="86"/>
        <v>197181.68399999998</v>
      </c>
    </row>
    <row r="243" spans="2:15" customFormat="1" ht="16.2" x14ac:dyDescent="0.3">
      <c r="B243" s="56" t="s">
        <v>420</v>
      </c>
      <c r="C243" s="57" t="s">
        <v>368</v>
      </c>
      <c r="D243" s="13" t="s">
        <v>169</v>
      </c>
      <c r="E243" s="36">
        <v>44.795999999999999</v>
      </c>
      <c r="F243" s="14">
        <v>535.5598714170909</v>
      </c>
      <c r="G243" s="14">
        <f t="shared" si="85"/>
        <v>23990.940000000002</v>
      </c>
      <c r="I243" s="36">
        <v>0</v>
      </c>
      <c r="J243" s="36">
        <v>1</v>
      </c>
      <c r="K243" s="36">
        <f t="shared" si="68"/>
        <v>1</v>
      </c>
      <c r="M243" s="14">
        <f t="shared" si="86"/>
        <v>0</v>
      </c>
      <c r="N243" s="14">
        <f t="shared" si="86"/>
        <v>23990.940000000002</v>
      </c>
      <c r="O243" s="14">
        <f t="shared" si="86"/>
        <v>23990.940000000002</v>
      </c>
    </row>
    <row r="244" spans="2:15" customFormat="1" ht="16.2" x14ac:dyDescent="0.3">
      <c r="B244" s="56" t="s">
        <v>421</v>
      </c>
      <c r="C244" s="57" t="s">
        <v>396</v>
      </c>
      <c r="D244" s="13" t="s">
        <v>169</v>
      </c>
      <c r="E244" s="36">
        <v>871.64400000000001</v>
      </c>
      <c r="F244" s="14">
        <v>2490.9870616903231</v>
      </c>
      <c r="G244" s="14">
        <f t="shared" si="85"/>
        <v>2171253.9264000002</v>
      </c>
      <c r="I244" s="36">
        <v>0</v>
      </c>
      <c r="J244" s="36">
        <v>1</v>
      </c>
      <c r="K244" s="36">
        <f t="shared" si="68"/>
        <v>1</v>
      </c>
      <c r="M244" s="14">
        <f t="shared" si="86"/>
        <v>0</v>
      </c>
      <c r="N244" s="14">
        <f t="shared" si="86"/>
        <v>2171253.9264000002</v>
      </c>
      <c r="O244" s="14">
        <f t="shared" si="86"/>
        <v>2171253.9264000002</v>
      </c>
    </row>
    <row r="245" spans="2:15" customFormat="1" ht="16.2" x14ac:dyDescent="0.3">
      <c r="B245" s="53" t="s">
        <v>46</v>
      </c>
      <c r="C245" s="115" t="s">
        <v>422</v>
      </c>
      <c r="D245" s="116"/>
      <c r="E245" s="116"/>
      <c r="F245" s="117"/>
      <c r="G245" s="54">
        <f>SUM(G246:G251)</f>
        <v>3388873.0296826088</v>
      </c>
      <c r="I245" s="58">
        <f>SUM(I246:I251)</f>
        <v>5</v>
      </c>
      <c r="J245" s="58">
        <f>SUM(J246:J251)</f>
        <v>1</v>
      </c>
      <c r="K245" s="58">
        <f t="shared" si="68"/>
        <v>6</v>
      </c>
      <c r="M245" s="54">
        <f t="shared" ref="M245:O245" si="87">SUM(M246:M251)</f>
        <v>2401191.8007</v>
      </c>
      <c r="N245" s="54">
        <f t="shared" si="87"/>
        <v>987681.22898260877</v>
      </c>
      <c r="O245" s="54">
        <f t="shared" si="87"/>
        <v>3388873.0296826088</v>
      </c>
    </row>
    <row r="246" spans="2:15" customFormat="1" ht="16.2" x14ac:dyDescent="0.3">
      <c r="B246" s="56" t="s">
        <v>423</v>
      </c>
      <c r="C246" s="57" t="s">
        <v>168</v>
      </c>
      <c r="D246" s="13" t="s">
        <v>169</v>
      </c>
      <c r="E246" s="36">
        <v>54.026500000000006</v>
      </c>
      <c r="F246" s="14">
        <v>144.41616614069022</v>
      </c>
      <c r="G246" s="14">
        <f t="shared" ref="G246:G251" si="88">E246*F246</f>
        <v>7802.3000000000011</v>
      </c>
      <c r="I246" s="36">
        <v>1</v>
      </c>
      <c r="J246" s="36">
        <v>0</v>
      </c>
      <c r="K246" s="36">
        <f t="shared" si="68"/>
        <v>1</v>
      </c>
      <c r="M246" s="14">
        <f t="shared" ref="M246:O251" si="89">I246*$G246</f>
        <v>7802.3000000000011</v>
      </c>
      <c r="N246" s="14">
        <f t="shared" si="89"/>
        <v>0</v>
      </c>
      <c r="O246" s="14">
        <f t="shared" si="89"/>
        <v>7802.3000000000011</v>
      </c>
    </row>
    <row r="247" spans="2:15" customFormat="1" ht="16.2" x14ac:dyDescent="0.3">
      <c r="B247" s="56" t="s">
        <v>424</v>
      </c>
      <c r="C247" s="57" t="s">
        <v>191</v>
      </c>
      <c r="D247" s="13" t="s">
        <v>169</v>
      </c>
      <c r="E247" s="36">
        <v>152.04750000000001</v>
      </c>
      <c r="F247" s="14">
        <v>647.17041056248877</v>
      </c>
      <c r="G247" s="14">
        <f t="shared" si="88"/>
        <v>98400.643000000025</v>
      </c>
      <c r="I247" s="36">
        <v>1</v>
      </c>
      <c r="J247" s="36">
        <v>0</v>
      </c>
      <c r="K247" s="36">
        <f t="shared" si="68"/>
        <v>1</v>
      </c>
      <c r="M247" s="14">
        <f t="shared" si="89"/>
        <v>98400.643000000025</v>
      </c>
      <c r="N247" s="14">
        <f t="shared" si="89"/>
        <v>0</v>
      </c>
      <c r="O247" s="14">
        <f t="shared" si="89"/>
        <v>98400.643000000025</v>
      </c>
    </row>
    <row r="248" spans="2:15" customFormat="1" ht="16.2" x14ac:dyDescent="0.3">
      <c r="B248" s="56" t="s">
        <v>425</v>
      </c>
      <c r="C248" s="57" t="s">
        <v>86</v>
      </c>
      <c r="D248" s="13" t="s">
        <v>169</v>
      </c>
      <c r="E248" s="36">
        <v>417.09250000000003</v>
      </c>
      <c r="F248" s="14">
        <v>880.17408584426721</v>
      </c>
      <c r="G248" s="14">
        <f t="shared" si="88"/>
        <v>367114.00990000006</v>
      </c>
      <c r="I248" s="36">
        <v>1</v>
      </c>
      <c r="J248" s="36">
        <v>0</v>
      </c>
      <c r="K248" s="36">
        <f t="shared" si="68"/>
        <v>1</v>
      </c>
      <c r="M248" s="14">
        <f t="shared" si="89"/>
        <v>367114.00990000006</v>
      </c>
      <c r="N248" s="14">
        <f t="shared" si="89"/>
        <v>0</v>
      </c>
      <c r="O248" s="14">
        <f t="shared" si="89"/>
        <v>367114.00990000006</v>
      </c>
    </row>
    <row r="249" spans="2:15" customFormat="1" ht="16.2" x14ac:dyDescent="0.3">
      <c r="B249" s="56" t="s">
        <v>426</v>
      </c>
      <c r="C249" s="57" t="s">
        <v>368</v>
      </c>
      <c r="D249" s="13" t="s">
        <v>169</v>
      </c>
      <c r="E249" s="36">
        <v>56.210000000000008</v>
      </c>
      <c r="F249" s="14">
        <v>2186.4187866927591</v>
      </c>
      <c r="G249" s="14">
        <f t="shared" si="88"/>
        <v>122898.6</v>
      </c>
      <c r="I249" s="36">
        <v>1</v>
      </c>
      <c r="J249" s="36">
        <v>0</v>
      </c>
      <c r="K249" s="36">
        <f t="shared" si="68"/>
        <v>1</v>
      </c>
      <c r="M249" s="14">
        <f t="shared" si="89"/>
        <v>122898.6</v>
      </c>
      <c r="N249" s="14">
        <f t="shared" si="89"/>
        <v>0</v>
      </c>
      <c r="O249" s="14">
        <f t="shared" si="89"/>
        <v>122898.6</v>
      </c>
    </row>
    <row r="250" spans="2:15" customFormat="1" ht="16.2" x14ac:dyDescent="0.3">
      <c r="B250" s="56" t="s">
        <v>427</v>
      </c>
      <c r="C250" s="57" t="s">
        <v>396</v>
      </c>
      <c r="D250" s="13" t="s">
        <v>169</v>
      </c>
      <c r="E250" s="36">
        <v>78.771000000000001</v>
      </c>
      <c r="F250" s="14">
        <v>22914.222845971231</v>
      </c>
      <c r="G250" s="14">
        <f t="shared" si="88"/>
        <v>1804976.2477999998</v>
      </c>
      <c r="I250" s="36">
        <v>1</v>
      </c>
      <c r="J250" s="36">
        <v>0</v>
      </c>
      <c r="K250" s="36">
        <f t="shared" si="68"/>
        <v>1</v>
      </c>
      <c r="M250" s="14">
        <f t="shared" si="89"/>
        <v>1804976.2477999998</v>
      </c>
      <c r="N250" s="14">
        <f t="shared" si="89"/>
        <v>0</v>
      </c>
      <c r="O250" s="14">
        <f t="shared" si="89"/>
        <v>1804976.2477999998</v>
      </c>
    </row>
    <row r="251" spans="2:15" customFormat="1" ht="64.8" x14ac:dyDescent="0.3">
      <c r="B251" s="56" t="s">
        <v>428</v>
      </c>
      <c r="C251" s="57" t="s">
        <v>398</v>
      </c>
      <c r="D251" s="13" t="s">
        <v>41</v>
      </c>
      <c r="E251" s="36">
        <v>77</v>
      </c>
      <c r="F251" s="14">
        <v>12827.028947826087</v>
      </c>
      <c r="G251" s="14">
        <f t="shared" si="88"/>
        <v>987681.22898260877</v>
      </c>
      <c r="I251" s="36">
        <v>0</v>
      </c>
      <c r="J251" s="36">
        <v>1</v>
      </c>
      <c r="K251" s="36">
        <f t="shared" si="68"/>
        <v>1</v>
      </c>
      <c r="M251" s="14">
        <f t="shared" si="89"/>
        <v>0</v>
      </c>
      <c r="N251" s="14">
        <f t="shared" si="89"/>
        <v>987681.22898260877</v>
      </c>
      <c r="O251" s="14">
        <f t="shared" si="89"/>
        <v>987681.22898260877</v>
      </c>
    </row>
    <row r="252" spans="2:15" customFormat="1" ht="16.2" x14ac:dyDescent="0.3">
      <c r="B252" s="53" t="s">
        <v>429</v>
      </c>
      <c r="C252" s="115" t="s">
        <v>430</v>
      </c>
      <c r="D252" s="116"/>
      <c r="E252" s="116"/>
      <c r="F252" s="117"/>
      <c r="G252" s="54">
        <f>SUM(G253:G258)</f>
        <v>2952292.7022826085</v>
      </c>
      <c r="I252" s="58">
        <f>SUM(I253:I258)</f>
        <v>5</v>
      </c>
      <c r="J252" s="58">
        <f>SUM(J253:J258)</f>
        <v>1</v>
      </c>
      <c r="K252" s="58">
        <f t="shared" si="68"/>
        <v>6</v>
      </c>
      <c r="M252" s="54">
        <f t="shared" ref="M252:O252" si="90">SUM(M253:M258)</f>
        <v>1964611.4732999997</v>
      </c>
      <c r="N252" s="54">
        <f t="shared" si="90"/>
        <v>987681.22898260877</v>
      </c>
      <c r="O252" s="54">
        <f t="shared" si="90"/>
        <v>2952292.7022826085</v>
      </c>
    </row>
    <row r="253" spans="2:15" customFormat="1" ht="16.2" x14ac:dyDescent="0.3">
      <c r="B253" s="56" t="s">
        <v>431</v>
      </c>
      <c r="C253" s="57" t="s">
        <v>168</v>
      </c>
      <c r="D253" s="13" t="s">
        <v>169</v>
      </c>
      <c r="E253" s="36">
        <v>44.203500000000005</v>
      </c>
      <c r="F253" s="14">
        <v>144.41616614069022</v>
      </c>
      <c r="G253" s="14">
        <f t="shared" ref="G253:G258" si="91">E253*F253</f>
        <v>6383.7000000000007</v>
      </c>
      <c r="I253" s="36">
        <v>1</v>
      </c>
      <c r="J253" s="36">
        <v>0</v>
      </c>
      <c r="K253" s="36">
        <f t="shared" si="68"/>
        <v>1</v>
      </c>
      <c r="M253" s="14">
        <f t="shared" ref="M253:O258" si="92">I253*$G253</f>
        <v>6383.7000000000007</v>
      </c>
      <c r="N253" s="14">
        <f t="shared" si="92"/>
        <v>0</v>
      </c>
      <c r="O253" s="14">
        <f t="shared" si="92"/>
        <v>6383.7000000000007</v>
      </c>
    </row>
    <row r="254" spans="2:15" customFormat="1" ht="16.2" x14ac:dyDescent="0.3">
      <c r="B254" s="56" t="s">
        <v>432</v>
      </c>
      <c r="C254" s="57" t="s">
        <v>191</v>
      </c>
      <c r="D254" s="13" t="s">
        <v>169</v>
      </c>
      <c r="E254" s="36">
        <v>124.4025</v>
      </c>
      <c r="F254" s="14">
        <v>647.17041056248877</v>
      </c>
      <c r="G254" s="14">
        <f t="shared" si="91"/>
        <v>80509.617000000013</v>
      </c>
      <c r="I254" s="36">
        <v>1</v>
      </c>
      <c r="J254" s="36">
        <v>0</v>
      </c>
      <c r="K254" s="36">
        <f t="shared" si="68"/>
        <v>1</v>
      </c>
      <c r="M254" s="14">
        <f t="shared" si="92"/>
        <v>80509.617000000013</v>
      </c>
      <c r="N254" s="14">
        <f t="shared" si="92"/>
        <v>0</v>
      </c>
      <c r="O254" s="14">
        <f t="shared" si="92"/>
        <v>80509.617000000013</v>
      </c>
    </row>
    <row r="255" spans="2:15" customFormat="1" ht="16.2" x14ac:dyDescent="0.3">
      <c r="B255" s="56" t="s">
        <v>433</v>
      </c>
      <c r="C255" s="57" t="s">
        <v>86</v>
      </c>
      <c r="D255" s="13" t="s">
        <v>169</v>
      </c>
      <c r="E255" s="36">
        <v>341.25749999999999</v>
      </c>
      <c r="F255" s="14">
        <v>880.17408584426721</v>
      </c>
      <c r="G255" s="14">
        <f t="shared" si="91"/>
        <v>300366.00810000004</v>
      </c>
      <c r="I255" s="36">
        <v>1</v>
      </c>
      <c r="J255" s="36">
        <v>0</v>
      </c>
      <c r="K255" s="36">
        <f t="shared" si="68"/>
        <v>1</v>
      </c>
      <c r="M255" s="14">
        <f t="shared" si="92"/>
        <v>300366.00810000004</v>
      </c>
      <c r="N255" s="14">
        <f t="shared" si="92"/>
        <v>0</v>
      </c>
      <c r="O255" s="14">
        <f t="shared" si="92"/>
        <v>300366.00810000004</v>
      </c>
    </row>
    <row r="256" spans="2:15" customFormat="1" ht="16.2" x14ac:dyDescent="0.3">
      <c r="B256" s="56" t="s">
        <v>434</v>
      </c>
      <c r="C256" s="57" t="s">
        <v>368</v>
      </c>
      <c r="D256" s="13" t="s">
        <v>169</v>
      </c>
      <c r="E256" s="36">
        <v>45.99</v>
      </c>
      <c r="F256" s="14">
        <v>2186.4187866927591</v>
      </c>
      <c r="G256" s="14">
        <f t="shared" si="91"/>
        <v>100553.4</v>
      </c>
      <c r="I256" s="36">
        <v>1</v>
      </c>
      <c r="J256" s="36">
        <v>0</v>
      </c>
      <c r="K256" s="36">
        <f t="shared" si="68"/>
        <v>1</v>
      </c>
      <c r="M256" s="14">
        <f t="shared" si="92"/>
        <v>100553.4</v>
      </c>
      <c r="N256" s="14">
        <f t="shared" si="92"/>
        <v>0</v>
      </c>
      <c r="O256" s="14">
        <f t="shared" si="92"/>
        <v>100553.4</v>
      </c>
    </row>
    <row r="257" spans="2:15" customFormat="1" ht="16.2" x14ac:dyDescent="0.3">
      <c r="B257" s="56" t="s">
        <v>435</v>
      </c>
      <c r="C257" s="57" t="s">
        <v>396</v>
      </c>
      <c r="D257" s="13" t="s">
        <v>169</v>
      </c>
      <c r="E257" s="36">
        <v>64.448999999999998</v>
      </c>
      <c r="F257" s="14">
        <v>22914.222845971231</v>
      </c>
      <c r="G257" s="14">
        <f t="shared" si="91"/>
        <v>1476798.7481999998</v>
      </c>
      <c r="I257" s="36">
        <v>1</v>
      </c>
      <c r="J257" s="36">
        <v>0</v>
      </c>
      <c r="K257" s="36">
        <f t="shared" si="68"/>
        <v>1</v>
      </c>
      <c r="M257" s="14">
        <f t="shared" si="92"/>
        <v>1476798.7481999998</v>
      </c>
      <c r="N257" s="14">
        <f t="shared" si="92"/>
        <v>0</v>
      </c>
      <c r="O257" s="14">
        <f t="shared" si="92"/>
        <v>1476798.7481999998</v>
      </c>
    </row>
    <row r="258" spans="2:15" customFormat="1" ht="64.8" x14ac:dyDescent="0.3">
      <c r="B258" s="56" t="s">
        <v>436</v>
      </c>
      <c r="C258" s="57" t="s">
        <v>398</v>
      </c>
      <c r="D258" s="13" t="s">
        <v>41</v>
      </c>
      <c r="E258" s="36">
        <v>77</v>
      </c>
      <c r="F258" s="14">
        <v>12827.028947826087</v>
      </c>
      <c r="G258" s="14">
        <f t="shared" si="91"/>
        <v>987681.22898260877</v>
      </c>
      <c r="I258" s="36">
        <v>0</v>
      </c>
      <c r="J258" s="36">
        <v>1</v>
      </c>
      <c r="K258" s="36">
        <f t="shared" si="68"/>
        <v>1</v>
      </c>
      <c r="M258" s="14">
        <f t="shared" si="92"/>
        <v>0</v>
      </c>
      <c r="N258" s="14">
        <f t="shared" si="92"/>
        <v>987681.22898260877</v>
      </c>
      <c r="O258" s="14">
        <f t="shared" si="92"/>
        <v>987681.22898260877</v>
      </c>
    </row>
    <row r="259" spans="2:15" customFormat="1" ht="16.2" x14ac:dyDescent="0.3">
      <c r="B259" s="53" t="s">
        <v>437</v>
      </c>
      <c r="C259" s="115" t="s">
        <v>438</v>
      </c>
      <c r="D259" s="116"/>
      <c r="E259" s="116"/>
      <c r="F259" s="117"/>
      <c r="G259" s="54">
        <f>SUM(G260:G264)</f>
        <v>2127443.128</v>
      </c>
      <c r="I259" s="58">
        <f>SUM(I260:I264)</f>
        <v>5</v>
      </c>
      <c r="J259" s="58">
        <f>SUM(J260:J264)</f>
        <v>0</v>
      </c>
      <c r="K259" s="58">
        <f t="shared" si="68"/>
        <v>5</v>
      </c>
      <c r="M259" s="54">
        <f t="shared" ref="M259:O259" si="93">SUM(M260:M264)</f>
        <v>2127443.128</v>
      </c>
      <c r="N259" s="54">
        <f t="shared" si="93"/>
        <v>0</v>
      </c>
      <c r="O259" s="54">
        <f t="shared" si="93"/>
        <v>2127443.128</v>
      </c>
    </row>
    <row r="260" spans="2:15" customFormat="1" ht="16.2" x14ac:dyDescent="0.3">
      <c r="B260" s="56" t="s">
        <v>439</v>
      </c>
      <c r="C260" s="57" t="s">
        <v>168</v>
      </c>
      <c r="D260" s="13" t="s">
        <v>251</v>
      </c>
      <c r="E260" s="36">
        <v>87.52</v>
      </c>
      <c r="F260" s="14">
        <v>81.044332723948813</v>
      </c>
      <c r="G260" s="14">
        <f t="shared" ref="G260:G264" si="94">E260*F260</f>
        <v>7093</v>
      </c>
      <c r="I260" s="36">
        <v>1</v>
      </c>
      <c r="J260" s="36">
        <v>0</v>
      </c>
      <c r="K260" s="36">
        <f t="shared" si="68"/>
        <v>1</v>
      </c>
      <c r="M260" s="14">
        <f t="shared" ref="M260:O264" si="95">I260*$G260</f>
        <v>7093</v>
      </c>
      <c r="N260" s="14">
        <f t="shared" si="95"/>
        <v>0</v>
      </c>
      <c r="O260" s="14">
        <f t="shared" si="95"/>
        <v>7093</v>
      </c>
    </row>
    <row r="261" spans="2:15" customFormat="1" ht="16.2" x14ac:dyDescent="0.3">
      <c r="B261" s="56" t="s">
        <v>440</v>
      </c>
      <c r="C261" s="57" t="s">
        <v>191</v>
      </c>
      <c r="D261" s="13" t="s">
        <v>251</v>
      </c>
      <c r="E261" s="36">
        <v>260</v>
      </c>
      <c r="F261" s="14">
        <v>344.05819230769231</v>
      </c>
      <c r="G261" s="14">
        <f t="shared" si="94"/>
        <v>89455.13</v>
      </c>
      <c r="I261" s="36">
        <v>1</v>
      </c>
      <c r="J261" s="36">
        <v>0</v>
      </c>
      <c r="K261" s="36">
        <f t="shared" si="68"/>
        <v>1</v>
      </c>
      <c r="M261" s="14">
        <f t="shared" si="95"/>
        <v>89455.13</v>
      </c>
      <c r="N261" s="14">
        <f t="shared" si="95"/>
        <v>0</v>
      </c>
      <c r="O261" s="14">
        <f t="shared" si="95"/>
        <v>89455.13</v>
      </c>
    </row>
    <row r="262" spans="2:15" customFormat="1" ht="16.2" x14ac:dyDescent="0.3">
      <c r="B262" s="56" t="s">
        <v>441</v>
      </c>
      <c r="C262" s="57" t="s">
        <v>86</v>
      </c>
      <c r="D262" s="13" t="s">
        <v>169</v>
      </c>
      <c r="E262" s="36">
        <v>558.35</v>
      </c>
      <c r="F262" s="14">
        <v>498.39974926121607</v>
      </c>
      <c r="G262" s="14">
        <f t="shared" si="94"/>
        <v>278281.5</v>
      </c>
      <c r="I262" s="36">
        <v>1</v>
      </c>
      <c r="J262" s="36">
        <v>0</v>
      </c>
      <c r="K262" s="36">
        <f t="shared" si="68"/>
        <v>1</v>
      </c>
      <c r="M262" s="14">
        <f t="shared" si="95"/>
        <v>278281.5</v>
      </c>
      <c r="N262" s="14">
        <f t="shared" si="95"/>
        <v>0</v>
      </c>
      <c r="O262" s="14">
        <f t="shared" si="95"/>
        <v>278281.5</v>
      </c>
    </row>
    <row r="263" spans="2:15" customFormat="1" ht="16.2" x14ac:dyDescent="0.3">
      <c r="B263" s="56" t="s">
        <v>442</v>
      </c>
      <c r="C263" s="57" t="s">
        <v>443</v>
      </c>
      <c r="D263" s="13" t="s">
        <v>169</v>
      </c>
      <c r="E263" s="36">
        <v>92.03</v>
      </c>
      <c r="F263" s="14">
        <v>1214.01716831468</v>
      </c>
      <c r="G263" s="14">
        <f t="shared" si="94"/>
        <v>111726</v>
      </c>
      <c r="I263" s="36">
        <v>1</v>
      </c>
      <c r="J263" s="36">
        <v>0</v>
      </c>
      <c r="K263" s="36">
        <f t="shared" si="68"/>
        <v>1</v>
      </c>
      <c r="M263" s="14">
        <f t="shared" si="95"/>
        <v>111726</v>
      </c>
      <c r="N263" s="14">
        <f t="shared" si="95"/>
        <v>0</v>
      </c>
      <c r="O263" s="14">
        <f t="shared" si="95"/>
        <v>111726</v>
      </c>
    </row>
    <row r="264" spans="2:15" customFormat="1" ht="16.2" x14ac:dyDescent="0.3">
      <c r="B264" s="56" t="s">
        <v>444</v>
      </c>
      <c r="C264" s="57" t="s">
        <v>396</v>
      </c>
      <c r="D264" s="13" t="s">
        <v>251</v>
      </c>
      <c r="E264" s="36">
        <v>107.2</v>
      </c>
      <c r="F264" s="14">
        <v>15306.786361940298</v>
      </c>
      <c r="G264" s="14">
        <f t="shared" si="94"/>
        <v>1640887.4979999999</v>
      </c>
      <c r="I264" s="36">
        <v>1</v>
      </c>
      <c r="J264" s="36">
        <v>0</v>
      </c>
      <c r="K264" s="36">
        <f t="shared" si="68"/>
        <v>1</v>
      </c>
      <c r="M264" s="14">
        <f t="shared" si="95"/>
        <v>1640887.4979999999</v>
      </c>
      <c r="N264" s="14">
        <f t="shared" si="95"/>
        <v>0</v>
      </c>
      <c r="O264" s="14">
        <f t="shared" si="95"/>
        <v>1640887.4979999999</v>
      </c>
    </row>
    <row r="265" spans="2:15" customFormat="1" ht="16.2" x14ac:dyDescent="0.3">
      <c r="B265" s="53" t="s">
        <v>445</v>
      </c>
      <c r="C265" s="115" t="s">
        <v>446</v>
      </c>
      <c r="D265" s="116"/>
      <c r="E265" s="116"/>
      <c r="F265" s="117"/>
      <c r="G265" s="54">
        <f>SUM(G266:G272)</f>
        <v>2973667.8675304349</v>
      </c>
      <c r="I265" s="58">
        <f>SUM(I266:I272)</f>
        <v>0</v>
      </c>
      <c r="J265" s="58">
        <f>SUM(J266:J272)</f>
        <v>7</v>
      </c>
      <c r="K265" s="58">
        <f t="shared" si="68"/>
        <v>7</v>
      </c>
      <c r="M265" s="54">
        <f t="shared" ref="M265:O265" si="96">SUM(M266:M272)</f>
        <v>0</v>
      </c>
      <c r="N265" s="54">
        <f t="shared" si="96"/>
        <v>2973667.8675304349</v>
      </c>
      <c r="O265" s="54">
        <f t="shared" si="96"/>
        <v>2973667.8675304349</v>
      </c>
    </row>
    <row r="266" spans="2:15" customFormat="1" ht="16.2" x14ac:dyDescent="0.3">
      <c r="B266" s="56" t="s">
        <v>447</v>
      </c>
      <c r="C266" s="57" t="s">
        <v>168</v>
      </c>
      <c r="D266" s="13" t="s">
        <v>169</v>
      </c>
      <c r="E266" s="36">
        <v>581.096</v>
      </c>
      <c r="F266" s="14">
        <v>374.17999779726586</v>
      </c>
      <c r="G266" s="14">
        <f t="shared" ref="G266:G272" si="97">E266*F266</f>
        <v>217434.5</v>
      </c>
      <c r="I266" s="36">
        <v>0</v>
      </c>
      <c r="J266" s="36">
        <v>1</v>
      </c>
      <c r="K266" s="36">
        <f t="shared" si="68"/>
        <v>1</v>
      </c>
      <c r="M266" s="14">
        <f t="shared" ref="M266:O272" si="98">I266*$G266</f>
        <v>0</v>
      </c>
      <c r="N266" s="14">
        <f t="shared" si="98"/>
        <v>217434.5</v>
      </c>
      <c r="O266" s="14">
        <f t="shared" si="98"/>
        <v>217434.5</v>
      </c>
    </row>
    <row r="267" spans="2:15" customFormat="1" ht="16.2" x14ac:dyDescent="0.3">
      <c r="B267" s="56" t="s">
        <v>448</v>
      </c>
      <c r="C267" s="57" t="s">
        <v>191</v>
      </c>
      <c r="D267" s="13" t="s">
        <v>169</v>
      </c>
      <c r="E267" s="36">
        <v>86.048000000000002</v>
      </c>
      <c r="F267" s="14">
        <v>574.44998140572704</v>
      </c>
      <c r="G267" s="14">
        <f t="shared" si="97"/>
        <v>49430.272000000004</v>
      </c>
      <c r="I267" s="36">
        <v>0</v>
      </c>
      <c r="J267" s="36">
        <v>1</v>
      </c>
      <c r="K267" s="36">
        <f t="shared" si="68"/>
        <v>1</v>
      </c>
      <c r="M267" s="14">
        <f t="shared" si="98"/>
        <v>0</v>
      </c>
      <c r="N267" s="14">
        <f t="shared" si="98"/>
        <v>49430.272000000004</v>
      </c>
      <c r="O267" s="14">
        <f t="shared" si="98"/>
        <v>49430.272000000004</v>
      </c>
    </row>
    <row r="268" spans="2:15" customFormat="1" ht="16.2" x14ac:dyDescent="0.3">
      <c r="B268" s="56" t="s">
        <v>449</v>
      </c>
      <c r="C268" s="57" t="s">
        <v>86</v>
      </c>
      <c r="D268" s="13" t="s">
        <v>169</v>
      </c>
      <c r="E268" s="36">
        <v>581.096</v>
      </c>
      <c r="F268" s="14">
        <v>191.6099990363038</v>
      </c>
      <c r="G268" s="14">
        <f t="shared" si="97"/>
        <v>111343.80399999999</v>
      </c>
      <c r="I268" s="36">
        <v>0</v>
      </c>
      <c r="J268" s="36">
        <v>1</v>
      </c>
      <c r="K268" s="36">
        <f t="shared" si="68"/>
        <v>1</v>
      </c>
      <c r="M268" s="14">
        <f t="shared" si="98"/>
        <v>0</v>
      </c>
      <c r="N268" s="14">
        <f t="shared" si="98"/>
        <v>111343.80399999999</v>
      </c>
      <c r="O268" s="14">
        <f t="shared" si="98"/>
        <v>111343.80399999999</v>
      </c>
    </row>
    <row r="269" spans="2:15" customFormat="1" ht="16.2" x14ac:dyDescent="0.3">
      <c r="B269" s="56" t="s">
        <v>450</v>
      </c>
      <c r="C269" s="57" t="s">
        <v>280</v>
      </c>
      <c r="D269" s="13" t="s">
        <v>169</v>
      </c>
      <c r="E269" s="36">
        <v>65.720000000000013</v>
      </c>
      <c r="F269" s="14">
        <v>2000.2199634814363</v>
      </c>
      <c r="G269" s="14">
        <f t="shared" si="97"/>
        <v>131454.45600000001</v>
      </c>
      <c r="I269" s="36">
        <v>0</v>
      </c>
      <c r="J269" s="36">
        <v>1</v>
      </c>
      <c r="K269" s="36">
        <f t="shared" si="68"/>
        <v>1</v>
      </c>
      <c r="M269" s="14">
        <f t="shared" si="98"/>
        <v>0</v>
      </c>
      <c r="N269" s="14">
        <f t="shared" si="98"/>
        <v>131454.45600000001</v>
      </c>
      <c r="O269" s="14">
        <f t="shared" si="98"/>
        <v>131454.45600000001</v>
      </c>
    </row>
    <row r="270" spans="2:15" customFormat="1" ht="16.2" x14ac:dyDescent="0.3">
      <c r="B270" s="56" t="s">
        <v>451</v>
      </c>
      <c r="C270" s="57" t="s">
        <v>368</v>
      </c>
      <c r="D270" s="13" t="s">
        <v>169</v>
      </c>
      <c r="E270" s="36">
        <v>29.864000000000001</v>
      </c>
      <c r="F270" s="14">
        <v>535.5598714170909</v>
      </c>
      <c r="G270" s="14">
        <f t="shared" si="97"/>
        <v>15993.960000000003</v>
      </c>
      <c r="I270" s="36">
        <v>0</v>
      </c>
      <c r="J270" s="36">
        <v>1</v>
      </c>
      <c r="K270" s="36">
        <f t="shared" ref="K270:K311" si="99">SUM(I270,J270)</f>
        <v>1</v>
      </c>
      <c r="M270" s="14">
        <f t="shared" si="98"/>
        <v>0</v>
      </c>
      <c r="N270" s="14">
        <f t="shared" si="98"/>
        <v>15993.960000000003</v>
      </c>
      <c r="O270" s="14">
        <f t="shared" si="98"/>
        <v>15993.960000000003</v>
      </c>
    </row>
    <row r="271" spans="2:15" customFormat="1" ht="16.2" x14ac:dyDescent="0.3">
      <c r="B271" s="56" t="s">
        <v>452</v>
      </c>
      <c r="C271" s="57" t="s">
        <v>396</v>
      </c>
      <c r="D271" s="13" t="s">
        <v>169</v>
      </c>
      <c r="E271" s="36">
        <v>581.096</v>
      </c>
      <c r="F271" s="14">
        <v>2490.9870616903231</v>
      </c>
      <c r="G271" s="14">
        <f t="shared" si="97"/>
        <v>1447502.6176</v>
      </c>
      <c r="I271" s="36">
        <v>0</v>
      </c>
      <c r="J271" s="36">
        <v>1</v>
      </c>
      <c r="K271" s="36">
        <f t="shared" si="99"/>
        <v>1</v>
      </c>
      <c r="M271" s="14">
        <f t="shared" si="98"/>
        <v>0</v>
      </c>
      <c r="N271" s="14">
        <f t="shared" si="98"/>
        <v>1447502.6176</v>
      </c>
      <c r="O271" s="14">
        <f t="shared" si="98"/>
        <v>1447502.6176</v>
      </c>
    </row>
    <row r="272" spans="2:15" customFormat="1" ht="64.8" x14ac:dyDescent="0.3">
      <c r="B272" s="56" t="s">
        <v>453</v>
      </c>
      <c r="C272" s="57" t="s">
        <v>398</v>
      </c>
      <c r="D272" s="13" t="s">
        <v>41</v>
      </c>
      <c r="E272" s="36">
        <v>78</v>
      </c>
      <c r="F272" s="14">
        <v>12827.028947826087</v>
      </c>
      <c r="G272" s="14">
        <f t="shared" si="97"/>
        <v>1000508.2579304348</v>
      </c>
      <c r="I272" s="36">
        <v>0</v>
      </c>
      <c r="J272" s="36">
        <v>1</v>
      </c>
      <c r="K272" s="36">
        <f t="shared" si="99"/>
        <v>1</v>
      </c>
      <c r="M272" s="14">
        <f t="shared" si="98"/>
        <v>0</v>
      </c>
      <c r="N272" s="14">
        <f t="shared" si="98"/>
        <v>1000508.2579304348</v>
      </c>
      <c r="O272" s="14">
        <f t="shared" si="98"/>
        <v>1000508.2579304348</v>
      </c>
    </row>
    <row r="273" spans="2:15" customFormat="1" ht="16.2" x14ac:dyDescent="0.3">
      <c r="B273" s="53" t="s">
        <v>454</v>
      </c>
      <c r="C273" s="115" t="s">
        <v>455</v>
      </c>
      <c r="D273" s="116"/>
      <c r="E273" s="116"/>
      <c r="F273" s="117"/>
      <c r="G273" s="54">
        <f>SUM(G274:G280)</f>
        <v>6771460.0736410487</v>
      </c>
      <c r="I273" s="58">
        <f>SUM(I274:I280)</f>
        <v>0</v>
      </c>
      <c r="J273" s="58">
        <f>SUM(J274:J280)</f>
        <v>7</v>
      </c>
      <c r="K273" s="58">
        <f t="shared" si="99"/>
        <v>7</v>
      </c>
      <c r="M273" s="54">
        <f t="shared" ref="M273:O273" si="100">SUM(M274:M280)</f>
        <v>0</v>
      </c>
      <c r="N273" s="54">
        <f t="shared" si="100"/>
        <v>6771460.0736410487</v>
      </c>
      <c r="O273" s="54">
        <f t="shared" si="100"/>
        <v>6771460.0736410487</v>
      </c>
    </row>
    <row r="274" spans="2:15" customFormat="1" ht="16.2" x14ac:dyDescent="0.3">
      <c r="B274" s="56" t="s">
        <v>456</v>
      </c>
      <c r="C274" s="57" t="s">
        <v>168</v>
      </c>
      <c r="D274" s="13" t="s">
        <v>169</v>
      </c>
      <c r="E274" s="36">
        <v>1343.5</v>
      </c>
      <c r="F274" s="14">
        <v>374.18090807592114</v>
      </c>
      <c r="G274" s="14">
        <f t="shared" ref="G274:G280" si="101">E274*F274</f>
        <v>502712.05000000005</v>
      </c>
      <c r="I274" s="36">
        <v>0</v>
      </c>
      <c r="J274" s="36">
        <v>1</v>
      </c>
      <c r="K274" s="36">
        <f t="shared" si="99"/>
        <v>1</v>
      </c>
      <c r="M274" s="14">
        <f t="shared" ref="M274:O280" si="102">I274*$G274</f>
        <v>0</v>
      </c>
      <c r="N274" s="14">
        <f t="shared" si="102"/>
        <v>502712.05000000005</v>
      </c>
      <c r="O274" s="14">
        <f t="shared" si="102"/>
        <v>502712.05000000005</v>
      </c>
    </row>
    <row r="275" spans="2:15" customFormat="1" ht="16.2" x14ac:dyDescent="0.3">
      <c r="B275" s="56" t="s">
        <v>457</v>
      </c>
      <c r="C275" s="57" t="s">
        <v>191</v>
      </c>
      <c r="D275" s="13" t="s">
        <v>169</v>
      </c>
      <c r="E275" s="36">
        <v>240</v>
      </c>
      <c r="F275" s="14">
        <v>574.45000000000005</v>
      </c>
      <c r="G275" s="14">
        <f t="shared" si="101"/>
        <v>137868</v>
      </c>
      <c r="I275" s="36">
        <v>0</v>
      </c>
      <c r="J275" s="36">
        <v>1</v>
      </c>
      <c r="K275" s="36">
        <f t="shared" si="99"/>
        <v>1</v>
      </c>
      <c r="M275" s="14">
        <f t="shared" si="102"/>
        <v>0</v>
      </c>
      <c r="N275" s="14">
        <f t="shared" si="102"/>
        <v>137868</v>
      </c>
      <c r="O275" s="14">
        <f t="shared" si="102"/>
        <v>137868</v>
      </c>
    </row>
    <row r="276" spans="2:15" customFormat="1" ht="16.2" x14ac:dyDescent="0.3">
      <c r="B276" s="56" t="s">
        <v>458</v>
      </c>
      <c r="C276" s="57" t="s">
        <v>86</v>
      </c>
      <c r="D276" s="13" t="s">
        <v>169</v>
      </c>
      <c r="E276" s="36">
        <v>2735.45</v>
      </c>
      <c r="F276" s="14">
        <v>714.16358392259031</v>
      </c>
      <c r="G276" s="14">
        <f t="shared" si="101"/>
        <v>1953558.7756410495</v>
      </c>
      <c r="I276" s="36">
        <v>0</v>
      </c>
      <c r="J276" s="36">
        <v>1</v>
      </c>
      <c r="K276" s="36">
        <f t="shared" si="99"/>
        <v>1</v>
      </c>
      <c r="M276" s="14">
        <f t="shared" si="102"/>
        <v>0</v>
      </c>
      <c r="N276" s="14">
        <f t="shared" si="102"/>
        <v>1953558.7756410495</v>
      </c>
      <c r="O276" s="14">
        <f t="shared" si="102"/>
        <v>1953558.7756410495</v>
      </c>
    </row>
    <row r="277" spans="2:15" customFormat="1" ht="16.2" x14ac:dyDescent="0.3">
      <c r="B277" s="56" t="s">
        <v>459</v>
      </c>
      <c r="C277" s="57" t="s">
        <v>280</v>
      </c>
      <c r="D277" s="13" t="s">
        <v>169</v>
      </c>
      <c r="E277" s="36">
        <v>30.4</v>
      </c>
      <c r="F277" s="14">
        <v>2000.22</v>
      </c>
      <c r="G277" s="14">
        <f t="shared" si="101"/>
        <v>60806.687999999995</v>
      </c>
      <c r="I277" s="36">
        <v>0</v>
      </c>
      <c r="J277" s="36">
        <v>1</v>
      </c>
      <c r="K277" s="36">
        <f t="shared" si="99"/>
        <v>1</v>
      </c>
      <c r="M277" s="14">
        <f t="shared" si="102"/>
        <v>0</v>
      </c>
      <c r="N277" s="14">
        <f t="shared" si="102"/>
        <v>60806.687999999995</v>
      </c>
      <c r="O277" s="14">
        <f t="shared" si="102"/>
        <v>60806.687999999995</v>
      </c>
    </row>
    <row r="278" spans="2:15" customFormat="1" ht="16.2" x14ac:dyDescent="0.3">
      <c r="B278" s="56" t="s">
        <v>460</v>
      </c>
      <c r="C278" s="57" t="s">
        <v>368</v>
      </c>
      <c r="D278" s="13" t="s">
        <v>169</v>
      </c>
      <c r="E278" s="36">
        <v>88</v>
      </c>
      <c r="F278" s="14">
        <v>535.55999999999995</v>
      </c>
      <c r="G278" s="14">
        <f t="shared" si="101"/>
        <v>47129.279999999999</v>
      </c>
      <c r="I278" s="36">
        <v>0</v>
      </c>
      <c r="J278" s="36">
        <v>1</v>
      </c>
      <c r="K278" s="36">
        <f t="shared" si="99"/>
        <v>1</v>
      </c>
      <c r="M278" s="14">
        <f t="shared" si="102"/>
        <v>0</v>
      </c>
      <c r="N278" s="14">
        <f t="shared" si="102"/>
        <v>47129.279999999999</v>
      </c>
      <c r="O278" s="14">
        <f t="shared" si="102"/>
        <v>47129.279999999999</v>
      </c>
    </row>
    <row r="279" spans="2:15" customFormat="1" ht="16.2" x14ac:dyDescent="0.3">
      <c r="B279" s="56" t="s">
        <v>461</v>
      </c>
      <c r="C279" s="57" t="s">
        <v>396</v>
      </c>
      <c r="D279" s="13" t="s">
        <v>169</v>
      </c>
      <c r="E279" s="36">
        <v>1343.5</v>
      </c>
      <c r="F279" s="14">
        <v>2390.98</v>
      </c>
      <c r="G279" s="14">
        <f t="shared" si="101"/>
        <v>3212281.63</v>
      </c>
      <c r="I279" s="36">
        <v>0</v>
      </c>
      <c r="J279" s="36">
        <v>1</v>
      </c>
      <c r="K279" s="36">
        <f t="shared" si="99"/>
        <v>1</v>
      </c>
      <c r="M279" s="14">
        <f t="shared" si="102"/>
        <v>0</v>
      </c>
      <c r="N279" s="14">
        <f t="shared" si="102"/>
        <v>3212281.63</v>
      </c>
      <c r="O279" s="14">
        <f t="shared" si="102"/>
        <v>3212281.63</v>
      </c>
    </row>
    <row r="280" spans="2:15" customFormat="1" ht="64.8" x14ac:dyDescent="0.3">
      <c r="B280" s="56" t="s">
        <v>462</v>
      </c>
      <c r="C280" s="57" t="s">
        <v>274</v>
      </c>
      <c r="D280" s="13" t="s">
        <v>41</v>
      </c>
      <c r="E280" s="36">
        <v>83</v>
      </c>
      <c r="F280" s="14">
        <v>10326.549999999999</v>
      </c>
      <c r="G280" s="14">
        <f t="shared" si="101"/>
        <v>857103.64999999991</v>
      </c>
      <c r="I280" s="36">
        <v>0</v>
      </c>
      <c r="J280" s="36">
        <v>1</v>
      </c>
      <c r="K280" s="36">
        <f t="shared" si="99"/>
        <v>1</v>
      </c>
      <c r="M280" s="14">
        <f t="shared" si="102"/>
        <v>0</v>
      </c>
      <c r="N280" s="14">
        <f t="shared" si="102"/>
        <v>857103.64999999991</v>
      </c>
      <c r="O280" s="14">
        <f t="shared" si="102"/>
        <v>857103.64999999991</v>
      </c>
    </row>
    <row r="281" spans="2:15" customFormat="1" ht="16.2" x14ac:dyDescent="0.3">
      <c r="B281" s="53" t="s">
        <v>463</v>
      </c>
      <c r="C281" s="115" t="s">
        <v>464</v>
      </c>
      <c r="D281" s="116"/>
      <c r="E281" s="116"/>
      <c r="F281" s="117"/>
      <c r="G281" s="54">
        <f>SUM(G282:G288)</f>
        <v>5412395.1727999998</v>
      </c>
      <c r="I281" s="58">
        <f>SUM(I282:I288)</f>
        <v>0</v>
      </c>
      <c r="J281" s="58">
        <f>SUM(J282:J288)</f>
        <v>7</v>
      </c>
      <c r="K281" s="58">
        <f t="shared" si="99"/>
        <v>7</v>
      </c>
      <c r="M281" s="54">
        <f t="shared" ref="M281:O281" si="103">SUM(M282:M288)</f>
        <v>0</v>
      </c>
      <c r="N281" s="54">
        <f t="shared" si="103"/>
        <v>5412395.1727999998</v>
      </c>
      <c r="O281" s="54">
        <f t="shared" si="103"/>
        <v>5412395.1727999998</v>
      </c>
    </row>
    <row r="282" spans="2:15" customFormat="1" ht="16.2" x14ac:dyDescent="0.3">
      <c r="B282" s="56" t="s">
        <v>465</v>
      </c>
      <c r="C282" s="57" t="s">
        <v>168</v>
      </c>
      <c r="D282" s="13" t="s">
        <v>169</v>
      </c>
      <c r="E282" s="36">
        <v>1161.1500000000001</v>
      </c>
      <c r="F282" s="14">
        <v>374.18</v>
      </c>
      <c r="G282" s="14">
        <f t="shared" ref="G282:G288" si="104">E282*F282</f>
        <v>434479.10700000002</v>
      </c>
      <c r="I282" s="36">
        <v>0</v>
      </c>
      <c r="J282" s="36">
        <v>1</v>
      </c>
      <c r="K282" s="36">
        <f t="shared" si="99"/>
        <v>1</v>
      </c>
      <c r="M282" s="14">
        <f t="shared" ref="M282:O288" si="105">I282*$G282</f>
        <v>0</v>
      </c>
      <c r="N282" s="14">
        <f t="shared" si="105"/>
        <v>434479.10700000002</v>
      </c>
      <c r="O282" s="14">
        <f t="shared" si="105"/>
        <v>434479.10700000002</v>
      </c>
    </row>
    <row r="283" spans="2:15" customFormat="1" ht="16.2" x14ac:dyDescent="0.3">
      <c r="B283" s="56" t="s">
        <v>466</v>
      </c>
      <c r="C283" s="57" t="s">
        <v>191</v>
      </c>
      <c r="D283" s="13" t="s">
        <v>169</v>
      </c>
      <c r="E283" s="36">
        <v>240</v>
      </c>
      <c r="F283" s="14">
        <v>574.45000000000005</v>
      </c>
      <c r="G283" s="14">
        <f t="shared" si="104"/>
        <v>137868</v>
      </c>
      <c r="I283" s="36">
        <v>0</v>
      </c>
      <c r="J283" s="36">
        <v>1</v>
      </c>
      <c r="K283" s="36">
        <f t="shared" si="99"/>
        <v>1</v>
      </c>
      <c r="M283" s="14">
        <f t="shared" si="105"/>
        <v>0</v>
      </c>
      <c r="N283" s="14">
        <f t="shared" si="105"/>
        <v>137868</v>
      </c>
      <c r="O283" s="14">
        <f t="shared" si="105"/>
        <v>137868</v>
      </c>
    </row>
    <row r="284" spans="2:15" customFormat="1" ht="16.2" x14ac:dyDescent="0.3">
      <c r="B284" s="56" t="s">
        <v>467</v>
      </c>
      <c r="C284" s="57" t="s">
        <v>86</v>
      </c>
      <c r="D284" s="13" t="s">
        <v>169</v>
      </c>
      <c r="E284" s="36">
        <v>1538.45</v>
      </c>
      <c r="F284" s="14">
        <v>714.16</v>
      </c>
      <c r="G284" s="14">
        <f t="shared" si="104"/>
        <v>1098699.452</v>
      </c>
      <c r="I284" s="36">
        <v>0</v>
      </c>
      <c r="J284" s="36">
        <v>1</v>
      </c>
      <c r="K284" s="36">
        <f t="shared" si="99"/>
        <v>1</v>
      </c>
      <c r="M284" s="14">
        <f t="shared" si="105"/>
        <v>0</v>
      </c>
      <c r="N284" s="14">
        <f t="shared" si="105"/>
        <v>1098699.452</v>
      </c>
      <c r="O284" s="14">
        <f t="shared" si="105"/>
        <v>1098699.452</v>
      </c>
    </row>
    <row r="285" spans="2:15" customFormat="1" ht="16.2" x14ac:dyDescent="0.3">
      <c r="B285" s="56" t="s">
        <v>468</v>
      </c>
      <c r="C285" s="57" t="s">
        <v>280</v>
      </c>
      <c r="D285" s="13" t="s">
        <v>169</v>
      </c>
      <c r="E285" s="36">
        <v>28.4</v>
      </c>
      <c r="F285" s="14">
        <v>2000.22</v>
      </c>
      <c r="G285" s="14">
        <f t="shared" si="104"/>
        <v>56806.248</v>
      </c>
      <c r="I285" s="36">
        <v>0</v>
      </c>
      <c r="J285" s="36">
        <v>1</v>
      </c>
      <c r="K285" s="36">
        <f t="shared" si="99"/>
        <v>1</v>
      </c>
      <c r="M285" s="14">
        <f t="shared" si="105"/>
        <v>0</v>
      </c>
      <c r="N285" s="14">
        <f t="shared" si="105"/>
        <v>56806.248</v>
      </c>
      <c r="O285" s="14">
        <f t="shared" si="105"/>
        <v>56806.248</v>
      </c>
    </row>
    <row r="286" spans="2:15" customFormat="1" ht="16.2" x14ac:dyDescent="0.3">
      <c r="B286" s="56" t="s">
        <v>469</v>
      </c>
      <c r="C286" s="57" t="s">
        <v>368</v>
      </c>
      <c r="D286" s="13" t="s">
        <v>169</v>
      </c>
      <c r="E286" s="36">
        <v>76.23</v>
      </c>
      <c r="F286" s="14">
        <v>535.55999999999995</v>
      </c>
      <c r="G286" s="14">
        <f t="shared" si="104"/>
        <v>40825.738799999999</v>
      </c>
      <c r="I286" s="36">
        <v>0</v>
      </c>
      <c r="J286" s="36">
        <v>1</v>
      </c>
      <c r="K286" s="36">
        <f t="shared" si="99"/>
        <v>1</v>
      </c>
      <c r="M286" s="14">
        <f t="shared" si="105"/>
        <v>0</v>
      </c>
      <c r="N286" s="14">
        <f t="shared" si="105"/>
        <v>40825.738799999999</v>
      </c>
      <c r="O286" s="14">
        <f t="shared" si="105"/>
        <v>40825.738799999999</v>
      </c>
    </row>
    <row r="287" spans="2:15" customFormat="1" ht="16.2" x14ac:dyDescent="0.3">
      <c r="B287" s="56" t="s">
        <v>470</v>
      </c>
      <c r="C287" s="57" t="s">
        <v>396</v>
      </c>
      <c r="D287" s="13" t="s">
        <v>169</v>
      </c>
      <c r="E287" s="36">
        <v>1161.1500000000001</v>
      </c>
      <c r="F287" s="14">
        <v>2390.98</v>
      </c>
      <c r="G287" s="14">
        <f t="shared" si="104"/>
        <v>2776286.4270000001</v>
      </c>
      <c r="I287" s="36">
        <v>0</v>
      </c>
      <c r="J287" s="36">
        <v>1</v>
      </c>
      <c r="K287" s="36">
        <f t="shared" si="99"/>
        <v>1</v>
      </c>
      <c r="M287" s="14">
        <f t="shared" si="105"/>
        <v>0</v>
      </c>
      <c r="N287" s="14">
        <f t="shared" si="105"/>
        <v>2776286.4270000001</v>
      </c>
      <c r="O287" s="14">
        <f t="shared" si="105"/>
        <v>2776286.4270000001</v>
      </c>
    </row>
    <row r="288" spans="2:15" customFormat="1" ht="64.8" x14ac:dyDescent="0.3">
      <c r="B288" s="56" t="s">
        <v>471</v>
      </c>
      <c r="C288" s="57" t="s">
        <v>274</v>
      </c>
      <c r="D288" s="13" t="s">
        <v>41</v>
      </c>
      <c r="E288" s="36">
        <v>84</v>
      </c>
      <c r="F288" s="14">
        <v>10326.549999999999</v>
      </c>
      <c r="G288" s="14">
        <f t="shared" si="104"/>
        <v>867430.2</v>
      </c>
      <c r="I288" s="36"/>
      <c r="J288" s="36">
        <v>1</v>
      </c>
      <c r="K288" s="36">
        <f t="shared" si="99"/>
        <v>1</v>
      </c>
      <c r="M288" s="14">
        <f t="shared" si="105"/>
        <v>0</v>
      </c>
      <c r="N288" s="14">
        <f t="shared" si="105"/>
        <v>867430.2</v>
      </c>
      <c r="O288" s="14">
        <f t="shared" si="105"/>
        <v>867430.2</v>
      </c>
    </row>
    <row r="289" spans="2:15" customFormat="1" ht="16.2" x14ac:dyDescent="0.3">
      <c r="B289" s="53" t="s">
        <v>472</v>
      </c>
      <c r="C289" s="115" t="s">
        <v>473</v>
      </c>
      <c r="D289" s="116"/>
      <c r="E289" s="116"/>
      <c r="F289" s="117"/>
      <c r="G289" s="54">
        <f>SUM(G290:G296)</f>
        <v>5563408.0504999999</v>
      </c>
      <c r="I289" s="58">
        <f>SUM(I290:I296)</f>
        <v>0</v>
      </c>
      <c r="J289" s="58">
        <f>SUM(J290:J296)</f>
        <v>7</v>
      </c>
      <c r="K289" s="58">
        <f t="shared" si="99"/>
        <v>7</v>
      </c>
      <c r="M289" s="54">
        <f t="shared" ref="M289:O289" si="106">SUM(M290:M296)</f>
        <v>0</v>
      </c>
      <c r="N289" s="54">
        <f t="shared" si="106"/>
        <v>5563408.0504999999</v>
      </c>
      <c r="O289" s="54">
        <f t="shared" si="106"/>
        <v>5563408.0504999999</v>
      </c>
    </row>
    <row r="290" spans="2:15" customFormat="1" ht="16.2" x14ac:dyDescent="0.3">
      <c r="B290" s="56" t="s">
        <v>474</v>
      </c>
      <c r="C290" s="57" t="s">
        <v>168</v>
      </c>
      <c r="D290" s="13" t="s">
        <v>169</v>
      </c>
      <c r="E290" s="36">
        <v>1258</v>
      </c>
      <c r="F290" s="14">
        <v>374.18</v>
      </c>
      <c r="G290" s="14">
        <f t="shared" ref="G290:G296" si="107">E290*F290</f>
        <v>470718.44</v>
      </c>
      <c r="I290" s="36">
        <v>0</v>
      </c>
      <c r="J290" s="36">
        <v>1</v>
      </c>
      <c r="K290" s="36">
        <f t="shared" si="99"/>
        <v>1</v>
      </c>
      <c r="M290" s="14">
        <f t="shared" ref="M290:O296" si="108">I290*$G290</f>
        <v>0</v>
      </c>
      <c r="N290" s="14">
        <f t="shared" si="108"/>
        <v>470718.44</v>
      </c>
      <c r="O290" s="14">
        <f t="shared" si="108"/>
        <v>470718.44</v>
      </c>
    </row>
    <row r="291" spans="2:15" customFormat="1" ht="16.2" x14ac:dyDescent="0.3">
      <c r="B291" s="56" t="s">
        <v>475</v>
      </c>
      <c r="C291" s="57" t="s">
        <v>191</v>
      </c>
      <c r="D291" s="13" t="s">
        <v>169</v>
      </c>
      <c r="E291" s="36">
        <v>298.20999999999998</v>
      </c>
      <c r="F291" s="14">
        <v>574.45000000000005</v>
      </c>
      <c r="G291" s="14">
        <f t="shared" si="107"/>
        <v>171306.73449999999</v>
      </c>
      <c r="I291" s="36">
        <v>0</v>
      </c>
      <c r="J291" s="36">
        <v>1</v>
      </c>
      <c r="K291" s="36">
        <f t="shared" si="99"/>
        <v>1</v>
      </c>
      <c r="M291" s="14">
        <f t="shared" si="108"/>
        <v>0</v>
      </c>
      <c r="N291" s="14">
        <f t="shared" si="108"/>
        <v>171306.73449999999</v>
      </c>
      <c r="O291" s="14">
        <f t="shared" si="108"/>
        <v>171306.73449999999</v>
      </c>
    </row>
    <row r="292" spans="2:15" customFormat="1" ht="16.2" x14ac:dyDescent="0.3">
      <c r="B292" s="56" t="s">
        <v>476</v>
      </c>
      <c r="C292" s="57" t="s">
        <v>86</v>
      </c>
      <c r="D292" s="13" t="s">
        <v>169</v>
      </c>
      <c r="E292" s="36">
        <v>1258</v>
      </c>
      <c r="F292" s="14">
        <v>714.16</v>
      </c>
      <c r="G292" s="14">
        <f t="shared" si="107"/>
        <v>898413.27999999991</v>
      </c>
      <c r="I292" s="36">
        <v>0</v>
      </c>
      <c r="J292" s="36">
        <v>1</v>
      </c>
      <c r="K292" s="36">
        <f t="shared" si="99"/>
        <v>1</v>
      </c>
      <c r="M292" s="14">
        <f t="shared" si="108"/>
        <v>0</v>
      </c>
      <c r="N292" s="14">
        <f t="shared" si="108"/>
        <v>898413.27999999991</v>
      </c>
      <c r="O292" s="14">
        <f t="shared" si="108"/>
        <v>898413.27999999991</v>
      </c>
    </row>
    <row r="293" spans="2:15" customFormat="1" ht="16.2" x14ac:dyDescent="0.3">
      <c r="B293" s="56" t="s">
        <v>477</v>
      </c>
      <c r="C293" s="57" t="s">
        <v>280</v>
      </c>
      <c r="D293" s="13" t="s">
        <v>169</v>
      </c>
      <c r="E293" s="36">
        <v>35.200000000000003</v>
      </c>
      <c r="F293" s="14">
        <v>2000.22</v>
      </c>
      <c r="G293" s="14">
        <f t="shared" si="107"/>
        <v>70407.744000000006</v>
      </c>
      <c r="I293" s="36">
        <v>0</v>
      </c>
      <c r="J293" s="36">
        <v>1</v>
      </c>
      <c r="K293" s="36">
        <f t="shared" si="99"/>
        <v>1</v>
      </c>
      <c r="M293" s="14">
        <f t="shared" si="108"/>
        <v>0</v>
      </c>
      <c r="N293" s="14">
        <f t="shared" si="108"/>
        <v>70407.744000000006</v>
      </c>
      <c r="O293" s="14">
        <f t="shared" si="108"/>
        <v>70407.744000000006</v>
      </c>
    </row>
    <row r="294" spans="2:15" customFormat="1" ht="16.2" x14ac:dyDescent="0.3">
      <c r="B294" s="56" t="s">
        <v>478</v>
      </c>
      <c r="C294" s="57" t="s">
        <v>368</v>
      </c>
      <c r="D294" s="13" t="s">
        <v>169</v>
      </c>
      <c r="E294" s="36">
        <v>86.45</v>
      </c>
      <c r="F294" s="14">
        <v>535.55999999999995</v>
      </c>
      <c r="G294" s="14">
        <f t="shared" si="107"/>
        <v>46299.161999999997</v>
      </c>
      <c r="I294" s="36">
        <v>0</v>
      </c>
      <c r="J294" s="36">
        <v>1</v>
      </c>
      <c r="K294" s="36">
        <f t="shared" si="99"/>
        <v>1</v>
      </c>
      <c r="M294" s="14">
        <f t="shared" si="108"/>
        <v>0</v>
      </c>
      <c r="N294" s="14">
        <f t="shared" si="108"/>
        <v>46299.161999999997</v>
      </c>
      <c r="O294" s="14">
        <f t="shared" si="108"/>
        <v>46299.161999999997</v>
      </c>
    </row>
    <row r="295" spans="2:15" customFormat="1" ht="16.2" x14ac:dyDescent="0.3">
      <c r="B295" s="56" t="s">
        <v>479</v>
      </c>
      <c r="C295" s="57" t="s">
        <v>396</v>
      </c>
      <c r="D295" s="13" t="s">
        <v>169</v>
      </c>
      <c r="E295" s="36">
        <v>1258</v>
      </c>
      <c r="F295" s="14">
        <v>2390.98</v>
      </c>
      <c r="G295" s="14">
        <f t="shared" si="107"/>
        <v>3007852.84</v>
      </c>
      <c r="I295" s="36">
        <v>0</v>
      </c>
      <c r="J295" s="36">
        <v>1</v>
      </c>
      <c r="K295" s="36">
        <f t="shared" si="99"/>
        <v>1</v>
      </c>
      <c r="M295" s="14">
        <f t="shared" si="108"/>
        <v>0</v>
      </c>
      <c r="N295" s="14">
        <f t="shared" si="108"/>
        <v>3007852.84</v>
      </c>
      <c r="O295" s="14">
        <f t="shared" si="108"/>
        <v>3007852.84</v>
      </c>
    </row>
    <row r="296" spans="2:15" customFormat="1" ht="64.8" x14ac:dyDescent="0.3">
      <c r="B296" s="56" t="s">
        <v>480</v>
      </c>
      <c r="C296" s="57" t="s">
        <v>274</v>
      </c>
      <c r="D296" s="13" t="s">
        <v>41</v>
      </c>
      <c r="E296" s="36">
        <v>87</v>
      </c>
      <c r="F296" s="14">
        <v>10326.549999999999</v>
      </c>
      <c r="G296" s="14">
        <f t="shared" si="107"/>
        <v>898409.85</v>
      </c>
      <c r="I296" s="36">
        <v>0</v>
      </c>
      <c r="J296" s="36">
        <v>1</v>
      </c>
      <c r="K296" s="36">
        <f t="shared" si="99"/>
        <v>1</v>
      </c>
      <c r="M296" s="14">
        <f t="shared" si="108"/>
        <v>0</v>
      </c>
      <c r="N296" s="14">
        <f t="shared" si="108"/>
        <v>898409.85</v>
      </c>
      <c r="O296" s="14">
        <f t="shared" si="108"/>
        <v>898409.85</v>
      </c>
    </row>
    <row r="297" spans="2:15" customFormat="1" ht="16.2" x14ac:dyDescent="0.3">
      <c r="B297" s="53" t="s">
        <v>481</v>
      </c>
      <c r="C297" s="115" t="s">
        <v>482</v>
      </c>
      <c r="D297" s="116"/>
      <c r="E297" s="116"/>
      <c r="F297" s="117"/>
      <c r="G297" s="54">
        <f>SUM(G298:G304)</f>
        <v>5244679.2068000007</v>
      </c>
      <c r="I297" s="58">
        <f>SUM(I298:I304)</f>
        <v>0</v>
      </c>
      <c r="J297" s="58">
        <f>SUM(J298:J304)</f>
        <v>7</v>
      </c>
      <c r="K297" s="58">
        <f t="shared" si="99"/>
        <v>7</v>
      </c>
      <c r="M297" s="54">
        <f t="shared" ref="M297:O297" si="109">SUM(M298:M304)</f>
        <v>0</v>
      </c>
      <c r="N297" s="54">
        <f t="shared" si="109"/>
        <v>5244679.2068000007</v>
      </c>
      <c r="O297" s="54">
        <f t="shared" si="109"/>
        <v>5244679.2068000007</v>
      </c>
    </row>
    <row r="298" spans="2:15" customFormat="1" ht="16.2" x14ac:dyDescent="0.3">
      <c r="B298" s="56" t="s">
        <v>483</v>
      </c>
      <c r="C298" s="57" t="s">
        <v>168</v>
      </c>
      <c r="D298" s="13" t="s">
        <v>169</v>
      </c>
      <c r="E298" s="36">
        <v>1078</v>
      </c>
      <c r="F298" s="14">
        <v>374.18</v>
      </c>
      <c r="G298" s="14">
        <f t="shared" ref="G298:G304" si="110">E298*F298</f>
        <v>403366.04</v>
      </c>
      <c r="I298" s="36">
        <v>0</v>
      </c>
      <c r="J298" s="36">
        <v>1</v>
      </c>
      <c r="K298" s="36">
        <f t="shared" si="99"/>
        <v>1</v>
      </c>
      <c r="M298" s="14">
        <f t="shared" ref="M298:O304" si="111">I298*$G298</f>
        <v>0</v>
      </c>
      <c r="N298" s="14">
        <f t="shared" si="111"/>
        <v>403366.04</v>
      </c>
      <c r="O298" s="14">
        <f t="shared" si="111"/>
        <v>403366.04</v>
      </c>
    </row>
    <row r="299" spans="2:15" customFormat="1" ht="16.2" x14ac:dyDescent="0.3">
      <c r="B299" s="56" t="s">
        <v>484</v>
      </c>
      <c r="C299" s="57" t="s">
        <v>191</v>
      </c>
      <c r="D299" s="13" t="s">
        <v>169</v>
      </c>
      <c r="E299" s="36">
        <v>297.22000000000003</v>
      </c>
      <c r="F299" s="14">
        <v>574.45000000000005</v>
      </c>
      <c r="G299" s="14">
        <f t="shared" si="110"/>
        <v>170738.02900000004</v>
      </c>
      <c r="I299" s="36">
        <v>0</v>
      </c>
      <c r="J299" s="36">
        <v>1</v>
      </c>
      <c r="K299" s="36">
        <f t="shared" si="99"/>
        <v>1</v>
      </c>
      <c r="M299" s="14">
        <f t="shared" si="111"/>
        <v>0</v>
      </c>
      <c r="N299" s="14">
        <f t="shared" si="111"/>
        <v>170738.02900000004</v>
      </c>
      <c r="O299" s="14">
        <f t="shared" si="111"/>
        <v>170738.02900000004</v>
      </c>
    </row>
    <row r="300" spans="2:15" customFormat="1" ht="16.2" x14ac:dyDescent="0.3">
      <c r="B300" s="56" t="s">
        <v>485</v>
      </c>
      <c r="C300" s="57" t="s">
        <v>86</v>
      </c>
      <c r="D300" s="13" t="s">
        <v>169</v>
      </c>
      <c r="E300" s="36">
        <v>1078</v>
      </c>
      <c r="F300" s="14">
        <v>714.16</v>
      </c>
      <c r="G300" s="14">
        <f t="shared" si="110"/>
        <v>769864.48</v>
      </c>
      <c r="I300" s="36">
        <v>0</v>
      </c>
      <c r="J300" s="36">
        <v>1</v>
      </c>
      <c r="K300" s="36">
        <f t="shared" si="99"/>
        <v>1</v>
      </c>
      <c r="M300" s="14">
        <f t="shared" si="111"/>
        <v>0</v>
      </c>
      <c r="N300" s="14">
        <f t="shared" si="111"/>
        <v>769864.48</v>
      </c>
      <c r="O300" s="14">
        <f t="shared" si="111"/>
        <v>769864.48</v>
      </c>
    </row>
    <row r="301" spans="2:15" customFormat="1" ht="16.2" x14ac:dyDescent="0.3">
      <c r="B301" s="56" t="s">
        <v>486</v>
      </c>
      <c r="C301" s="57" t="s">
        <v>280</v>
      </c>
      <c r="D301" s="13" t="s">
        <v>169</v>
      </c>
      <c r="E301" s="36">
        <v>45.3</v>
      </c>
      <c r="F301" s="14">
        <v>2000.22</v>
      </c>
      <c r="G301" s="14">
        <f t="shared" si="110"/>
        <v>90609.966</v>
      </c>
      <c r="I301" s="36">
        <v>0</v>
      </c>
      <c r="J301" s="36">
        <v>1</v>
      </c>
      <c r="K301" s="36">
        <f t="shared" si="99"/>
        <v>1</v>
      </c>
      <c r="M301" s="14">
        <f t="shared" si="111"/>
        <v>0</v>
      </c>
      <c r="N301" s="14">
        <f t="shared" si="111"/>
        <v>90609.966</v>
      </c>
      <c r="O301" s="14">
        <f t="shared" si="111"/>
        <v>90609.966</v>
      </c>
    </row>
    <row r="302" spans="2:15" customFormat="1" ht="16.2" x14ac:dyDescent="0.3">
      <c r="B302" s="56" t="s">
        <v>487</v>
      </c>
      <c r="C302" s="57" t="s">
        <v>368</v>
      </c>
      <c r="D302" s="13" t="s">
        <v>169</v>
      </c>
      <c r="E302" s="36">
        <v>76.63</v>
      </c>
      <c r="F302" s="14">
        <v>535.55999999999995</v>
      </c>
      <c r="G302" s="14">
        <f t="shared" si="110"/>
        <v>41039.962799999994</v>
      </c>
      <c r="I302" s="36">
        <v>0</v>
      </c>
      <c r="J302" s="36">
        <v>1</v>
      </c>
      <c r="K302" s="36">
        <f t="shared" si="99"/>
        <v>1</v>
      </c>
      <c r="M302" s="14">
        <f t="shared" si="111"/>
        <v>0</v>
      </c>
      <c r="N302" s="14">
        <f t="shared" si="111"/>
        <v>41039.962799999994</v>
      </c>
      <c r="O302" s="14">
        <f t="shared" si="111"/>
        <v>41039.962799999994</v>
      </c>
    </row>
    <row r="303" spans="2:15" customFormat="1" ht="16.2" x14ac:dyDescent="0.3">
      <c r="B303" s="56" t="s">
        <v>488</v>
      </c>
      <c r="C303" s="57" t="s">
        <v>396</v>
      </c>
      <c r="D303" s="13" t="s">
        <v>169</v>
      </c>
      <c r="E303" s="36">
        <v>1078</v>
      </c>
      <c r="F303" s="14">
        <v>2729.99696567718</v>
      </c>
      <c r="G303" s="14">
        <f t="shared" si="110"/>
        <v>2942936.7290000003</v>
      </c>
      <c r="I303" s="36">
        <v>0</v>
      </c>
      <c r="J303" s="36">
        <v>1</v>
      </c>
      <c r="K303" s="36">
        <f t="shared" si="99"/>
        <v>1</v>
      </c>
      <c r="M303" s="14">
        <f t="shared" si="111"/>
        <v>0</v>
      </c>
      <c r="N303" s="14">
        <f t="shared" si="111"/>
        <v>2942936.7290000003</v>
      </c>
      <c r="O303" s="14">
        <f t="shared" si="111"/>
        <v>2942936.7290000003</v>
      </c>
    </row>
    <row r="304" spans="2:15" customFormat="1" ht="64.8" x14ac:dyDescent="0.3">
      <c r="B304" s="56" t="s">
        <v>489</v>
      </c>
      <c r="C304" s="57" t="s">
        <v>274</v>
      </c>
      <c r="D304" s="13" t="s">
        <v>41</v>
      </c>
      <c r="E304" s="36">
        <v>80</v>
      </c>
      <c r="F304" s="14">
        <v>10326.549999999999</v>
      </c>
      <c r="G304" s="14">
        <f t="shared" si="110"/>
        <v>826124</v>
      </c>
      <c r="I304" s="36">
        <v>0</v>
      </c>
      <c r="J304" s="36">
        <v>1</v>
      </c>
      <c r="K304" s="36">
        <f t="shared" si="99"/>
        <v>1</v>
      </c>
      <c r="M304" s="14">
        <f t="shared" si="111"/>
        <v>0</v>
      </c>
      <c r="N304" s="14">
        <f t="shared" si="111"/>
        <v>826124</v>
      </c>
      <c r="O304" s="14">
        <f t="shared" si="111"/>
        <v>826124</v>
      </c>
    </row>
    <row r="305" spans="2:15" customFormat="1" ht="16.2" x14ac:dyDescent="0.3">
      <c r="B305" s="53" t="s">
        <v>490</v>
      </c>
      <c r="C305" s="115" t="s">
        <v>491</v>
      </c>
      <c r="D305" s="116"/>
      <c r="E305" s="116"/>
      <c r="F305" s="117"/>
      <c r="G305" s="54">
        <f>SUM(G306:G311)</f>
        <v>807843.83499999996</v>
      </c>
      <c r="I305" s="58">
        <f>SUM(I306:I311)</f>
        <v>0</v>
      </c>
      <c r="J305" s="58">
        <f>SUM(J306:J311)</f>
        <v>6</v>
      </c>
      <c r="K305" s="58">
        <f t="shared" si="99"/>
        <v>6</v>
      </c>
      <c r="M305" s="54">
        <f t="shared" ref="M305:O305" si="112">SUM(M306:M311)</f>
        <v>0</v>
      </c>
      <c r="N305" s="54">
        <f t="shared" si="112"/>
        <v>807843.83499999996</v>
      </c>
      <c r="O305" s="54">
        <f t="shared" si="112"/>
        <v>807843.83499999996</v>
      </c>
    </row>
    <row r="306" spans="2:15" customFormat="1" ht="16.2" x14ac:dyDescent="0.3">
      <c r="B306" s="56" t="s">
        <v>492</v>
      </c>
      <c r="C306" s="57" t="s">
        <v>168</v>
      </c>
      <c r="D306" s="13" t="s">
        <v>169</v>
      </c>
      <c r="E306" s="36">
        <v>204.33</v>
      </c>
      <c r="F306" s="14">
        <v>374.16997014633188</v>
      </c>
      <c r="G306" s="14">
        <f t="shared" ref="G306:G311" si="113">E306*F306</f>
        <v>76454.149999999994</v>
      </c>
      <c r="I306" s="36">
        <v>0</v>
      </c>
      <c r="J306" s="36">
        <v>1</v>
      </c>
      <c r="K306" s="36">
        <f t="shared" si="99"/>
        <v>1</v>
      </c>
      <c r="M306" s="14">
        <f t="shared" ref="M306:O311" si="114">I306*$G306</f>
        <v>0</v>
      </c>
      <c r="N306" s="14">
        <f t="shared" si="114"/>
        <v>76454.149999999994</v>
      </c>
      <c r="O306" s="14">
        <f t="shared" si="114"/>
        <v>76454.149999999994</v>
      </c>
    </row>
    <row r="307" spans="2:15" customFormat="1" ht="16.2" x14ac:dyDescent="0.3">
      <c r="B307" s="56" t="s">
        <v>493</v>
      </c>
      <c r="C307" s="57" t="s">
        <v>191</v>
      </c>
      <c r="D307" s="13" t="s">
        <v>169</v>
      </c>
      <c r="E307" s="36">
        <v>65.12</v>
      </c>
      <c r="F307" s="14">
        <v>574.43995700245694</v>
      </c>
      <c r="G307" s="14">
        <f t="shared" si="113"/>
        <v>37407.53</v>
      </c>
      <c r="I307" s="36">
        <v>0</v>
      </c>
      <c r="J307" s="36">
        <v>1</v>
      </c>
      <c r="K307" s="36">
        <f t="shared" si="99"/>
        <v>1</v>
      </c>
      <c r="M307" s="14">
        <f t="shared" si="114"/>
        <v>0</v>
      </c>
      <c r="N307" s="14">
        <f t="shared" si="114"/>
        <v>37407.53</v>
      </c>
      <c r="O307" s="14">
        <f t="shared" si="114"/>
        <v>37407.53</v>
      </c>
    </row>
    <row r="308" spans="2:15" customFormat="1" ht="16.2" x14ac:dyDescent="0.3">
      <c r="B308" s="56" t="s">
        <v>494</v>
      </c>
      <c r="C308" s="57" t="s">
        <v>86</v>
      </c>
      <c r="D308" s="13" t="s">
        <v>169</v>
      </c>
      <c r="E308" s="36">
        <v>276</v>
      </c>
      <c r="F308" s="14">
        <v>191.6</v>
      </c>
      <c r="G308" s="14">
        <f t="shared" si="113"/>
        <v>52881.599999999999</v>
      </c>
      <c r="I308" s="36">
        <v>0</v>
      </c>
      <c r="J308" s="36">
        <v>1</v>
      </c>
      <c r="K308" s="36">
        <f t="shared" si="99"/>
        <v>1</v>
      </c>
      <c r="M308" s="14">
        <f t="shared" si="114"/>
        <v>0</v>
      </c>
      <c r="N308" s="14">
        <f t="shared" si="114"/>
        <v>52881.599999999999</v>
      </c>
      <c r="O308" s="14">
        <f t="shared" si="114"/>
        <v>52881.599999999999</v>
      </c>
    </row>
    <row r="309" spans="2:15" customFormat="1" ht="16.2" x14ac:dyDescent="0.3">
      <c r="B309" s="56" t="s">
        <v>495</v>
      </c>
      <c r="C309" s="57" t="s">
        <v>280</v>
      </c>
      <c r="D309" s="13" t="s">
        <v>169</v>
      </c>
      <c r="E309" s="36">
        <v>64.3</v>
      </c>
      <c r="F309" s="14">
        <v>2000.2099533437015</v>
      </c>
      <c r="G309" s="14">
        <f t="shared" si="113"/>
        <v>128613.5</v>
      </c>
      <c r="I309" s="36">
        <v>0</v>
      </c>
      <c r="J309" s="36">
        <v>1</v>
      </c>
      <c r="K309" s="36">
        <f t="shared" si="99"/>
        <v>1</v>
      </c>
      <c r="M309" s="14">
        <f t="shared" si="114"/>
        <v>0</v>
      </c>
      <c r="N309" s="14">
        <f t="shared" si="114"/>
        <v>128613.5</v>
      </c>
      <c r="O309" s="14">
        <f t="shared" si="114"/>
        <v>128613.5</v>
      </c>
    </row>
    <row r="310" spans="2:15" customFormat="1" ht="16.2" x14ac:dyDescent="0.3">
      <c r="B310" s="56" t="s">
        <v>496</v>
      </c>
      <c r="C310" s="57" t="s">
        <v>368</v>
      </c>
      <c r="D310" s="13" t="s">
        <v>169</v>
      </c>
      <c r="E310" s="36">
        <v>44.66</v>
      </c>
      <c r="F310" s="14">
        <v>535.54993282579494</v>
      </c>
      <c r="G310" s="14">
        <f t="shared" si="113"/>
        <v>23917.66</v>
      </c>
      <c r="I310" s="36">
        <v>0</v>
      </c>
      <c r="J310" s="36">
        <v>1</v>
      </c>
      <c r="K310" s="36">
        <f t="shared" si="99"/>
        <v>1</v>
      </c>
      <c r="M310" s="14">
        <f t="shared" si="114"/>
        <v>0</v>
      </c>
      <c r="N310" s="14">
        <f t="shared" si="114"/>
        <v>23917.66</v>
      </c>
      <c r="O310" s="14">
        <f t="shared" si="114"/>
        <v>23917.66</v>
      </c>
    </row>
    <row r="311" spans="2:15" customFormat="1" ht="16.2" x14ac:dyDescent="0.3">
      <c r="B311" s="56" t="s">
        <v>497</v>
      </c>
      <c r="C311" s="57" t="s">
        <v>396</v>
      </c>
      <c r="D311" s="13" t="s">
        <v>169</v>
      </c>
      <c r="E311" s="36">
        <v>204.33</v>
      </c>
      <c r="F311" s="14">
        <v>2391.0800910292173</v>
      </c>
      <c r="G311" s="14">
        <f t="shared" si="113"/>
        <v>488569.39500000002</v>
      </c>
      <c r="I311" s="36">
        <v>0</v>
      </c>
      <c r="J311" s="36">
        <v>1</v>
      </c>
      <c r="K311" s="36">
        <f t="shared" si="99"/>
        <v>1</v>
      </c>
      <c r="M311" s="14">
        <f t="shared" si="114"/>
        <v>0</v>
      </c>
      <c r="N311" s="14">
        <f t="shared" si="114"/>
        <v>488569.39500000002</v>
      </c>
      <c r="O311" s="14">
        <f t="shared" si="114"/>
        <v>488569.39500000002</v>
      </c>
    </row>
    <row r="312" spans="2:15" customFormat="1" ht="16.2" x14ac:dyDescent="0.3">
      <c r="B312" s="126" t="s">
        <v>16</v>
      </c>
      <c r="C312" s="127"/>
      <c r="D312" s="127"/>
      <c r="E312" s="127"/>
      <c r="F312" s="127"/>
      <c r="G312" s="51">
        <f>SUM(G8,G87,G148,G213)</f>
        <v>239234761.40651479</v>
      </c>
      <c r="I312" s="52">
        <f>SUM(I8,I87,I148,I213)</f>
        <v>110.4</v>
      </c>
      <c r="J312" s="52">
        <f>SUM(J8,J87,J148,J213)</f>
        <v>145.6</v>
      </c>
      <c r="K312" s="52">
        <f>SUM(K8,K87,K148,K213)</f>
        <v>256</v>
      </c>
      <c r="M312" s="51">
        <f>SUM(M8,M87,M148,M213)</f>
        <v>101632036.12336485</v>
      </c>
      <c r="N312" s="51">
        <f>SUM(N8,N87,N148,N213)</f>
        <v>137602725.28314993</v>
      </c>
      <c r="O312" s="51">
        <f>SUM(O8,O87,O148,O213)</f>
        <v>239234761.40651479</v>
      </c>
    </row>
    <row r="313" spans="2:15" customFormat="1" x14ac:dyDescent="0.45">
      <c r="B313" s="126" t="s">
        <v>17</v>
      </c>
      <c r="C313" s="127"/>
      <c r="D313" s="127"/>
      <c r="E313" s="127"/>
      <c r="F313" s="127"/>
      <c r="G313" s="51">
        <f>G312*0.16</f>
        <v>38277561.825042367</v>
      </c>
      <c r="I313" s="6"/>
      <c r="J313" s="6"/>
      <c r="K313" s="6"/>
      <c r="M313" s="51">
        <f t="shared" ref="M313:O313" si="115">M312*0.16</f>
        <v>16261125.779738376</v>
      </c>
      <c r="N313" s="51">
        <f t="shared" si="115"/>
        <v>22016436.045303989</v>
      </c>
      <c r="O313" s="51">
        <f t="shared" si="115"/>
        <v>38277561.825042367</v>
      </c>
    </row>
    <row r="314" spans="2:15" customFormat="1" ht="16.2" x14ac:dyDescent="0.3">
      <c r="B314" s="126" t="s">
        <v>14</v>
      </c>
      <c r="C314" s="127"/>
      <c r="D314" s="127"/>
      <c r="E314" s="127"/>
      <c r="F314" s="127"/>
      <c r="G314" s="51">
        <f>SUM(G312,G313)</f>
        <v>277512323.23155713</v>
      </c>
      <c r="M314" s="51">
        <f t="shared" ref="M314:O314" si="116">SUM(M312,M313)</f>
        <v>117893161.90310323</v>
      </c>
      <c r="N314" s="51">
        <f t="shared" si="116"/>
        <v>159619161.32845393</v>
      </c>
      <c r="O314" s="51">
        <f t="shared" si="116"/>
        <v>277512323.23155713</v>
      </c>
    </row>
    <row r="318" spans="2:15" x14ac:dyDescent="0.45">
      <c r="B318" s="20" t="s">
        <v>517</v>
      </c>
    </row>
    <row r="319" spans="2:15" x14ac:dyDescent="0.45">
      <c r="B319" s="12" t="s">
        <v>499</v>
      </c>
      <c r="C319" s="12" t="s">
        <v>18</v>
      </c>
      <c r="D319" s="12" t="s">
        <v>500</v>
      </c>
      <c r="E319" s="12" t="s">
        <v>501</v>
      </c>
      <c r="F319" s="12" t="s">
        <v>6</v>
      </c>
      <c r="G319" s="12" t="s">
        <v>509</v>
      </c>
    </row>
    <row r="320" spans="2:15" ht="15" customHeight="1" x14ac:dyDescent="0.45">
      <c r="B320" s="107" t="s">
        <v>502</v>
      </c>
      <c r="C320" s="109" t="s">
        <v>503</v>
      </c>
      <c r="D320" s="56" t="s">
        <v>504</v>
      </c>
      <c r="E320" s="63" t="s">
        <v>507</v>
      </c>
      <c r="F320" s="64">
        <v>54.36</v>
      </c>
      <c r="G320" s="105" t="s">
        <v>518</v>
      </c>
    </row>
    <row r="321" spans="2:15" ht="39" customHeight="1" x14ac:dyDescent="0.45">
      <c r="B321" s="108"/>
      <c r="C321" s="110"/>
      <c r="D321" s="56" t="s">
        <v>505</v>
      </c>
      <c r="E321" s="63" t="s">
        <v>506</v>
      </c>
      <c r="F321" s="64">
        <v>3.907</v>
      </c>
      <c r="G321" s="106"/>
    </row>
    <row r="322" spans="2:15" x14ac:dyDescent="0.45">
      <c r="I322" s="111" t="s">
        <v>166</v>
      </c>
      <c r="J322" s="112"/>
      <c r="K322" s="113" t="s">
        <v>14</v>
      </c>
      <c r="L322"/>
      <c r="M322" s="111" t="s">
        <v>15</v>
      </c>
      <c r="N322" s="112"/>
      <c r="O322" s="113" t="s">
        <v>14</v>
      </c>
    </row>
    <row r="323" spans="2:15" ht="16.95" customHeight="1" x14ac:dyDescent="0.45">
      <c r="B323" s="12" t="s">
        <v>8</v>
      </c>
      <c r="C323" s="12" t="s">
        <v>26</v>
      </c>
      <c r="D323" s="12" t="s">
        <v>514</v>
      </c>
      <c r="E323" s="12" t="s">
        <v>508</v>
      </c>
      <c r="F323" s="12" t="s">
        <v>515</v>
      </c>
      <c r="G323" s="12" t="s">
        <v>540</v>
      </c>
      <c r="I323" s="12">
        <v>2022</v>
      </c>
      <c r="J323" s="12">
        <v>2023</v>
      </c>
      <c r="K323" s="114"/>
      <c r="L323"/>
      <c r="M323" s="12">
        <v>2022</v>
      </c>
      <c r="N323" s="12">
        <v>2023</v>
      </c>
      <c r="O323" s="114"/>
    </row>
    <row r="324" spans="2:15" x14ac:dyDescent="0.45">
      <c r="B324" s="13">
        <v>1</v>
      </c>
      <c r="C324" s="57" t="s">
        <v>510</v>
      </c>
      <c r="D324" s="65">
        <v>80</v>
      </c>
      <c r="E324" s="66">
        <v>4380</v>
      </c>
      <c r="F324" s="67">
        <f>SUM(E12,E14,E22,E29,E34,E55,E74,E78,E44)</f>
        <v>314</v>
      </c>
      <c r="G324" s="14">
        <f>($F$320*12)+((D324/1000)*E324*F324*$F$321)</f>
        <v>430522.33920000005</v>
      </c>
      <c r="I324" s="36">
        <v>0.5</v>
      </c>
      <c r="J324" s="36">
        <v>0</v>
      </c>
      <c r="K324" s="36">
        <f>SUM(I324:J324)</f>
        <v>0.5</v>
      </c>
      <c r="M324" s="14">
        <f>$G324*I324</f>
        <v>215261.16960000002</v>
      </c>
      <c r="N324" s="14">
        <f>$G324*J324</f>
        <v>0</v>
      </c>
      <c r="O324" s="14">
        <f>SUM(M324:N324)</f>
        <v>215261.16960000002</v>
      </c>
    </row>
    <row r="325" spans="2:15" x14ac:dyDescent="0.45">
      <c r="B325" s="13">
        <v>2</v>
      </c>
      <c r="C325" s="57" t="s">
        <v>511</v>
      </c>
      <c r="D325" s="65">
        <v>75</v>
      </c>
      <c r="E325" s="66">
        <v>4380</v>
      </c>
      <c r="F325" s="67">
        <f>SUM(E15,E39,E66)</f>
        <v>80</v>
      </c>
      <c r="G325" s="14">
        <f t="shared" ref="G325:G327" si="117">($F$320*12)+((D325/1000)*E325*F325*$F$321)</f>
        <v>103328.28000000001</v>
      </c>
      <c r="I325" s="36">
        <v>0.5</v>
      </c>
      <c r="J325" s="36">
        <v>0</v>
      </c>
      <c r="K325" s="36">
        <f t="shared" ref="K325:K327" si="118">SUM(I325:J325)</f>
        <v>0.5</v>
      </c>
      <c r="M325" s="14">
        <f t="shared" ref="M325:M327" si="119">$G325*I325</f>
        <v>51664.140000000007</v>
      </c>
      <c r="N325" s="14">
        <f t="shared" ref="N325:N327" si="120">$G325*J325</f>
        <v>0</v>
      </c>
      <c r="O325" s="14">
        <f t="shared" ref="O325:O327" si="121">SUM(M325:N325)</f>
        <v>51664.140000000007</v>
      </c>
    </row>
    <row r="326" spans="2:15" x14ac:dyDescent="0.45">
      <c r="B326" s="13">
        <v>3</v>
      </c>
      <c r="C326" s="57" t="s">
        <v>512</v>
      </c>
      <c r="D326" s="65">
        <v>100</v>
      </c>
      <c r="E326" s="66">
        <v>4380</v>
      </c>
      <c r="F326" s="67">
        <f>SUM(E84,E86,E94,E101,E116,E124,E131,E139,E147,E212,E221,E229,E237,E251,E258,E272,E280,E288,E296,E304,E203)</f>
        <v>1430</v>
      </c>
      <c r="G326" s="14">
        <f t="shared" si="117"/>
        <v>2447762.6999999997</v>
      </c>
      <c r="I326" s="36">
        <v>0</v>
      </c>
      <c r="J326" s="36">
        <v>0.5</v>
      </c>
      <c r="K326" s="36">
        <f t="shared" si="118"/>
        <v>0.5</v>
      </c>
      <c r="M326" s="14">
        <f t="shared" si="119"/>
        <v>0</v>
      </c>
      <c r="N326" s="14">
        <f t="shared" si="120"/>
        <v>1223881.3499999999</v>
      </c>
      <c r="O326" s="14">
        <f t="shared" si="121"/>
        <v>1223881.3499999999</v>
      </c>
    </row>
    <row r="327" spans="2:15" x14ac:dyDescent="0.45">
      <c r="B327" s="13">
        <v>4</v>
      </c>
      <c r="C327" s="57" t="s">
        <v>513</v>
      </c>
      <c r="D327" s="65">
        <v>70</v>
      </c>
      <c r="E327" s="66">
        <v>4380</v>
      </c>
      <c r="F327" s="67">
        <f>SUM(E151,E158,E163,E169,E175,E189,E195,E199,E206)</f>
        <v>411</v>
      </c>
      <c r="G327" s="14">
        <f t="shared" si="117"/>
        <v>492983.54820000002</v>
      </c>
      <c r="I327" s="36">
        <v>0.5</v>
      </c>
      <c r="J327" s="36">
        <v>0</v>
      </c>
      <c r="K327" s="36">
        <f t="shared" si="118"/>
        <v>0.5</v>
      </c>
      <c r="M327" s="14">
        <f t="shared" si="119"/>
        <v>246491.77410000001</v>
      </c>
      <c r="N327" s="14">
        <f t="shared" si="120"/>
        <v>0</v>
      </c>
      <c r="O327" s="14">
        <f t="shared" si="121"/>
        <v>246491.77410000001</v>
      </c>
    </row>
    <row r="328" spans="2:15" x14ac:dyDescent="0.45">
      <c r="B328" s="123" t="s">
        <v>14</v>
      </c>
      <c r="C328" s="124"/>
      <c r="D328" s="124"/>
      <c r="E328" s="125"/>
      <c r="F328" s="68">
        <f>SUM(F324:F327)</f>
        <v>2235</v>
      </c>
      <c r="G328" s="19">
        <f>SUM(G324:G327)</f>
        <v>3474596.8673999999</v>
      </c>
      <c r="I328" s="55">
        <f>SUM(I324:I327)</f>
        <v>1.5</v>
      </c>
      <c r="J328" s="55">
        <f t="shared" ref="J328:K328" si="122">SUM(J324:J327)</f>
        <v>0.5</v>
      </c>
      <c r="K328" s="55">
        <f t="shared" si="122"/>
        <v>2</v>
      </c>
      <c r="M328" s="19">
        <f>SUM(M324:M327)</f>
        <v>513417.08370000008</v>
      </c>
      <c r="N328" s="19">
        <f t="shared" ref="N328:O328" si="123">SUM(N324:N327)</f>
        <v>1223881.3499999999</v>
      </c>
      <c r="O328" s="19">
        <f t="shared" si="123"/>
        <v>1737298.4336999999</v>
      </c>
    </row>
    <row r="331" spans="2:15" x14ac:dyDescent="0.45">
      <c r="B331" s="20" t="s">
        <v>535</v>
      </c>
      <c r="I331" s="111" t="s">
        <v>166</v>
      </c>
      <c r="J331" s="112"/>
      <c r="K331" s="113" t="s">
        <v>14</v>
      </c>
      <c r="L331"/>
      <c r="M331" s="111" t="s">
        <v>15</v>
      </c>
      <c r="N331" s="112"/>
      <c r="O331" s="113" t="s">
        <v>14</v>
      </c>
    </row>
    <row r="332" spans="2:15" x14ac:dyDescent="0.45">
      <c r="B332" s="12" t="s">
        <v>8</v>
      </c>
      <c r="C332" s="12" t="s">
        <v>519</v>
      </c>
      <c r="D332" s="12" t="s">
        <v>18</v>
      </c>
      <c r="E332" s="12" t="s">
        <v>528</v>
      </c>
      <c r="F332" s="12" t="s">
        <v>536</v>
      </c>
      <c r="G332" s="12" t="s">
        <v>540</v>
      </c>
      <c r="I332" s="12">
        <v>2022</v>
      </c>
      <c r="J332" s="12">
        <v>2023</v>
      </c>
      <c r="K332" s="114"/>
      <c r="L332"/>
      <c r="M332" s="12">
        <v>2022</v>
      </c>
      <c r="N332" s="12">
        <v>2023</v>
      </c>
      <c r="O332" s="114"/>
    </row>
    <row r="333" spans="2:15" ht="81" x14ac:dyDescent="0.45">
      <c r="B333" s="13" t="str">
        <f>B8</f>
        <v xml:space="preserve">A. </v>
      </c>
      <c r="C333" s="56" t="str">
        <f>C8</f>
        <v>Rehabilitación de Espacios Públicos</v>
      </c>
      <c r="D333" s="71" t="s">
        <v>538</v>
      </c>
      <c r="E333" s="36">
        <f>SUM('Oferta - SA'!E10:E19,'Oferta - SA'!E21:E22)</f>
        <v>35243</v>
      </c>
      <c r="F333" s="14">
        <v>15.87</v>
      </c>
      <c r="G333" s="14">
        <f>E333*F333</f>
        <v>559306.40999999992</v>
      </c>
      <c r="I333" s="36">
        <v>0</v>
      </c>
      <c r="J333" s="36">
        <v>1</v>
      </c>
      <c r="K333" s="36">
        <f>SUM(I333:J333)</f>
        <v>1</v>
      </c>
      <c r="M333" s="14">
        <f>$G333*I333</f>
        <v>0</v>
      </c>
      <c r="N333" s="14">
        <f>$G333*J333</f>
        <v>559306.40999999992</v>
      </c>
      <c r="O333" s="14">
        <f>SUM(M333:N333)</f>
        <v>559306.40999999992</v>
      </c>
    </row>
    <row r="334" spans="2:15" ht="81" x14ac:dyDescent="0.45">
      <c r="B334" s="13" t="str">
        <f>B87</f>
        <v xml:space="preserve">B. </v>
      </c>
      <c r="C334" s="56" t="str">
        <f>C87</f>
        <v>Rehabilitación de Templos</v>
      </c>
      <c r="D334" s="71" t="s">
        <v>537</v>
      </c>
      <c r="E334" s="36">
        <f>SUM('Oferta - SA'!E28:E35)</f>
        <v>16808.699999999997</v>
      </c>
      <c r="F334" s="14">
        <v>134.76</v>
      </c>
      <c r="G334" s="14">
        <f t="shared" ref="G334:G336" si="124">E334*F334</f>
        <v>2265140.4119999995</v>
      </c>
      <c r="I334" s="36">
        <v>0</v>
      </c>
      <c r="J334" s="36">
        <v>0</v>
      </c>
      <c r="K334" s="36">
        <f t="shared" ref="K334:K336" si="125">SUM(I334:J334)</f>
        <v>0</v>
      </c>
      <c r="M334" s="14">
        <f t="shared" ref="M334:M336" si="126">$G334*I334</f>
        <v>0</v>
      </c>
      <c r="N334" s="14">
        <f t="shared" ref="N334:N336" si="127">$G334*J334</f>
        <v>0</v>
      </c>
      <c r="O334" s="14">
        <f t="shared" ref="O334:O336" si="128">SUM(M334:N334)</f>
        <v>0</v>
      </c>
    </row>
    <row r="335" spans="2:15" ht="81" x14ac:dyDescent="0.45">
      <c r="B335" s="13" t="str">
        <f>B148</f>
        <v xml:space="preserve">C. </v>
      </c>
      <c r="C335" s="56" t="str">
        <f>C148</f>
        <v>Rehabilitación de Puertas, Murallas y Baluartes</v>
      </c>
      <c r="D335" s="71" t="s">
        <v>537</v>
      </c>
      <c r="E335" s="36">
        <f>SUM('Oferta - SA'!E41:E47)</f>
        <v>8144.4</v>
      </c>
      <c r="F335" s="14">
        <v>30.28</v>
      </c>
      <c r="G335" s="14">
        <f t="shared" si="124"/>
        <v>246612.432</v>
      </c>
      <c r="I335" s="36">
        <v>0</v>
      </c>
      <c r="J335" s="36">
        <f>I148/K148</f>
        <v>0.78113207547169805</v>
      </c>
      <c r="K335" s="36">
        <f t="shared" si="125"/>
        <v>0.78113207547169805</v>
      </c>
      <c r="M335" s="14">
        <f t="shared" si="126"/>
        <v>0</v>
      </c>
      <c r="N335" s="14">
        <f t="shared" si="127"/>
        <v>192636.88084528301</v>
      </c>
      <c r="O335" s="14">
        <f t="shared" si="128"/>
        <v>192636.88084528301</v>
      </c>
    </row>
    <row r="336" spans="2:15" ht="81" x14ac:dyDescent="0.45">
      <c r="B336" s="13" t="str">
        <f>B213</f>
        <v xml:space="preserve">D. </v>
      </c>
      <c r="C336" s="56" t="str">
        <f>C213</f>
        <v>Rehabilitación de Fachadas</v>
      </c>
      <c r="D336" s="71" t="s">
        <v>539</v>
      </c>
      <c r="E336" s="36">
        <f>'Oferta - SA'!J107</f>
        <v>15176.45</v>
      </c>
      <c r="F336" s="14">
        <v>26.37</v>
      </c>
      <c r="G336" s="14">
        <f t="shared" si="124"/>
        <v>400202.98650000006</v>
      </c>
      <c r="I336" s="36">
        <v>0</v>
      </c>
      <c r="J336" s="36">
        <f>I213/K213</f>
        <v>0.17647058823529413</v>
      </c>
      <c r="K336" s="36">
        <f t="shared" si="125"/>
        <v>0.17647058823529413</v>
      </c>
      <c r="M336" s="14">
        <f t="shared" si="126"/>
        <v>0</v>
      </c>
      <c r="N336" s="14">
        <f t="shared" si="127"/>
        <v>70624.056441176479</v>
      </c>
      <c r="O336" s="14">
        <f t="shared" si="128"/>
        <v>70624.056441176479</v>
      </c>
    </row>
    <row r="337" spans="2:15" x14ac:dyDescent="0.45">
      <c r="B337" s="123" t="s">
        <v>14</v>
      </c>
      <c r="C337" s="124"/>
      <c r="D337" s="124"/>
      <c r="E337" s="124"/>
      <c r="F337" s="125"/>
      <c r="G337" s="19">
        <f>SUM(G333:G336)</f>
        <v>3471262.2404999998</v>
      </c>
      <c r="I337" s="55">
        <f>SUM(I333:I336)</f>
        <v>0</v>
      </c>
      <c r="J337" s="55">
        <f t="shared" ref="J337" si="129">SUM(J333:J336)</f>
        <v>1.9576026637069923</v>
      </c>
      <c r="K337" s="55">
        <f t="shared" ref="K337" si="130">SUM(K333:K336)</f>
        <v>1.9576026637069923</v>
      </c>
      <c r="M337" s="19">
        <f>SUM(M333:M336)</f>
        <v>0</v>
      </c>
      <c r="N337" s="19">
        <f t="shared" ref="N337" si="131">SUM(N333:N336)</f>
        <v>822567.34728645941</v>
      </c>
      <c r="O337" s="19">
        <f t="shared" ref="O337" si="132">SUM(O333:O336)</f>
        <v>822567.34728645941</v>
      </c>
    </row>
    <row r="340" spans="2:15" x14ac:dyDescent="0.45">
      <c r="B340" s="20" t="s">
        <v>541</v>
      </c>
    </row>
    <row r="341" spans="2:15" x14ac:dyDescent="0.45">
      <c r="B341" s="12" t="s">
        <v>8</v>
      </c>
      <c r="C341" s="12" t="s">
        <v>519</v>
      </c>
      <c r="D341" s="12" t="s">
        <v>18</v>
      </c>
      <c r="E341" s="12" t="s">
        <v>528</v>
      </c>
      <c r="F341" s="12" t="s">
        <v>536</v>
      </c>
      <c r="G341" s="12" t="s">
        <v>540</v>
      </c>
    </row>
    <row r="342" spans="2:15" ht="178.2" x14ac:dyDescent="0.45">
      <c r="B342" s="13" t="str">
        <f>B333</f>
        <v xml:space="preserve">A. </v>
      </c>
      <c r="C342" s="56" t="str">
        <f>C333</f>
        <v>Rehabilitación de Espacios Públicos</v>
      </c>
      <c r="D342" s="71" t="s">
        <v>542</v>
      </c>
      <c r="E342" s="36">
        <f>E333</f>
        <v>35243</v>
      </c>
      <c r="F342" s="14">
        <v>267.52999999999997</v>
      </c>
      <c r="G342" s="14">
        <f>E342*F342</f>
        <v>9428559.7899999991</v>
      </c>
    </row>
    <row r="343" spans="2:15" ht="81" x14ac:dyDescent="0.45">
      <c r="B343" s="13" t="str">
        <f t="shared" ref="B343:C343" si="133">B334</f>
        <v xml:space="preserve">B. </v>
      </c>
      <c r="C343" s="56" t="str">
        <f t="shared" si="133"/>
        <v>Rehabilitación de Templos</v>
      </c>
      <c r="D343" s="71" t="s">
        <v>561</v>
      </c>
      <c r="E343" s="36">
        <f t="shared" ref="E343:E345" si="134">E334</f>
        <v>16808.699999999997</v>
      </c>
      <c r="F343" s="14">
        <v>302.47000000000003</v>
      </c>
      <c r="G343" s="14">
        <f t="shared" ref="G343:G345" si="135">E343*F343</f>
        <v>5084127.4889999991</v>
      </c>
    </row>
    <row r="344" spans="2:15" ht="81" x14ac:dyDescent="0.45">
      <c r="B344" s="13" t="str">
        <f t="shared" ref="B344:C344" si="136">B335</f>
        <v xml:space="preserve">C. </v>
      </c>
      <c r="C344" s="56" t="str">
        <f t="shared" si="136"/>
        <v>Rehabilitación de Puertas, Murallas y Baluartes</v>
      </c>
      <c r="D344" s="71" t="s">
        <v>543</v>
      </c>
      <c r="E344" s="36">
        <f t="shared" si="134"/>
        <v>8144.4</v>
      </c>
      <c r="F344" s="14">
        <v>220.68</v>
      </c>
      <c r="G344" s="14">
        <f t="shared" si="135"/>
        <v>1797306.192</v>
      </c>
    </row>
    <row r="345" spans="2:15" ht="64.8" x14ac:dyDescent="0.45">
      <c r="B345" s="13" t="str">
        <f t="shared" ref="B345:C345" si="137">B336</f>
        <v xml:space="preserve">D. </v>
      </c>
      <c r="C345" s="56" t="str">
        <f t="shared" si="137"/>
        <v>Rehabilitación de Fachadas</v>
      </c>
      <c r="D345" s="71" t="s">
        <v>562</v>
      </c>
      <c r="E345" s="36">
        <f t="shared" si="134"/>
        <v>15176.45</v>
      </c>
      <c r="F345" s="14">
        <v>190.48</v>
      </c>
      <c r="G345" s="14">
        <f t="shared" si="135"/>
        <v>2890810.196</v>
      </c>
    </row>
    <row r="346" spans="2:15" x14ac:dyDescent="0.45">
      <c r="B346" s="123" t="s">
        <v>14</v>
      </c>
      <c r="C346" s="124"/>
      <c r="D346" s="124"/>
      <c r="E346" s="124"/>
      <c r="F346" s="125"/>
      <c r="G346" s="19">
        <f>SUM(G342:G345)</f>
        <v>19200803.666999999</v>
      </c>
    </row>
  </sheetData>
  <mergeCells count="75">
    <mergeCell ref="B346:F346"/>
    <mergeCell ref="I322:J322"/>
    <mergeCell ref="K322:K323"/>
    <mergeCell ref="M322:N322"/>
    <mergeCell ref="O322:O323"/>
    <mergeCell ref="I331:J331"/>
    <mergeCell ref="K331:K332"/>
    <mergeCell ref="M331:N331"/>
    <mergeCell ref="O331:O332"/>
    <mergeCell ref="B328:E328"/>
    <mergeCell ref="C8:F8"/>
    <mergeCell ref="C87:F87"/>
    <mergeCell ref="C148:F148"/>
    <mergeCell ref="C213:F213"/>
    <mergeCell ref="B337:F337"/>
    <mergeCell ref="C297:F297"/>
    <mergeCell ref="C305:F305"/>
    <mergeCell ref="B312:F312"/>
    <mergeCell ref="B313:F313"/>
    <mergeCell ref="B314:F314"/>
    <mergeCell ref="C259:F259"/>
    <mergeCell ref="C265:F265"/>
    <mergeCell ref="C273:F273"/>
    <mergeCell ref="C281:F281"/>
    <mergeCell ref="C289:F289"/>
    <mergeCell ref="C222:F222"/>
    <mergeCell ref="C230:F230"/>
    <mergeCell ref="C238:F238"/>
    <mergeCell ref="C245:F245"/>
    <mergeCell ref="C252:F252"/>
    <mergeCell ref="C204:F204"/>
    <mergeCell ref="C208:F208"/>
    <mergeCell ref="C210:F210"/>
    <mergeCell ref="C214:F214"/>
    <mergeCell ref="C167:F167"/>
    <mergeCell ref="C173:F173"/>
    <mergeCell ref="C187:F187"/>
    <mergeCell ref="C193:F193"/>
    <mergeCell ref="C197:F197"/>
    <mergeCell ref="C161:F161"/>
    <mergeCell ref="C95:F95"/>
    <mergeCell ref="C108:F108"/>
    <mergeCell ref="C117:F117"/>
    <mergeCell ref="C125:F125"/>
    <mergeCell ref="C132:F132"/>
    <mergeCell ref="C61:F61"/>
    <mergeCell ref="C69:F69"/>
    <mergeCell ref="C140:F140"/>
    <mergeCell ref="C149:F149"/>
    <mergeCell ref="C156:F156"/>
    <mergeCell ref="C102:F102"/>
    <mergeCell ref="M6:N6"/>
    <mergeCell ref="O6:O7"/>
    <mergeCell ref="B6:B7"/>
    <mergeCell ref="C6:C7"/>
    <mergeCell ref="D6:D7"/>
    <mergeCell ref="E6:E7"/>
    <mergeCell ref="F6:F7"/>
    <mergeCell ref="G6:G7"/>
    <mergeCell ref="G320:G321"/>
    <mergeCell ref="B320:B321"/>
    <mergeCell ref="C320:C321"/>
    <mergeCell ref="I6:J6"/>
    <mergeCell ref="K6:K7"/>
    <mergeCell ref="C9:F9"/>
    <mergeCell ref="C17:F17"/>
    <mergeCell ref="C23:F23"/>
    <mergeCell ref="C31:F31"/>
    <mergeCell ref="C75:F75"/>
    <mergeCell ref="C83:F83"/>
    <mergeCell ref="C85:F85"/>
    <mergeCell ref="C88:F88"/>
    <mergeCell ref="C40:F40"/>
    <mergeCell ref="C51:F51"/>
    <mergeCell ref="C57:F57"/>
  </mergeCells>
  <phoneticPr fontId="17" type="noConversion"/>
  <hyperlinks>
    <hyperlink ref="L2" location="Índice!A1" display="Volver al Índice" xr:uid="{D49458EC-7F1F-4051-A4C7-CFC6F3657958}"/>
  </hyperlinks>
  <pageMargins left="0.7" right="0.7" top="0.75" bottom="0.75" header="0.3" footer="0.3"/>
  <pageSetup paperSize="9" scale="63" orientation="portrait" r:id="rId1"/>
  <colBreaks count="1" manualBreakCount="1">
    <brk id="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369A2-8969-4387-90AE-AEA262CA4227}">
  <dimension ref="B1:O355"/>
  <sheetViews>
    <sheetView showGridLines="0" topLeftCell="F1" zoomScale="77" zoomScaleNormal="77" workbookViewId="0">
      <pane ySplit="3" topLeftCell="A334" activePane="bottomLeft" state="frozen"/>
      <selection pane="bottomLeft" activeCell="G346" sqref="G346"/>
    </sheetView>
  </sheetViews>
  <sheetFormatPr baseColWidth="10" defaultColWidth="11.44140625" defaultRowHeight="17.399999999999999" x14ac:dyDescent="0.45"/>
  <cols>
    <col min="1" max="1" width="3.77734375" style="6" customWidth="1"/>
    <col min="2" max="2" width="9.6640625" style="6" customWidth="1"/>
    <col min="3" max="3" width="38.44140625" style="6" customWidth="1"/>
    <col min="4" max="4" width="18.109375" style="6" customWidth="1"/>
    <col min="5" max="5" width="17.77734375" style="6" customWidth="1"/>
    <col min="6" max="6" width="20" style="6" customWidth="1"/>
    <col min="7" max="7" width="20.77734375" style="6" customWidth="1"/>
    <col min="8" max="8" width="16.77734375" style="6" customWidth="1"/>
    <col min="9" max="9" width="20.44140625" style="6" customWidth="1"/>
    <col min="10" max="12" width="20.33203125" style="6" customWidth="1"/>
    <col min="13" max="15" width="17" style="6" bestFit="1" customWidth="1"/>
    <col min="16" max="16384" width="11.44140625" style="6"/>
  </cols>
  <sheetData>
    <row r="1" spans="2:15" x14ac:dyDescent="0.45">
      <c r="D1" s="7" t="str">
        <f>Índice!$F$2</f>
        <v>Autoridad del Patrimonio Cultural del Estado de Campeche</v>
      </c>
    </row>
    <row r="2" spans="2:15" x14ac:dyDescent="0.45">
      <c r="D2" s="8" t="str">
        <f>Índice!$F$3</f>
        <v>Rehabilitación del Centro Histórico y Barrios Tradicionales de San Francisco Campeche, Municipio de Campeche</v>
      </c>
      <c r="L2" s="9" t="s">
        <v>1</v>
      </c>
    </row>
    <row r="3" spans="2:15" x14ac:dyDescent="0.45">
      <c r="D3" s="10" t="s">
        <v>4</v>
      </c>
    </row>
    <row r="5" spans="2:15" ht="15" customHeight="1" x14ac:dyDescent="0.45">
      <c r="B5" s="11" t="s">
        <v>516</v>
      </c>
    </row>
    <row r="6" spans="2:15" ht="15" customHeight="1" x14ac:dyDescent="0.45">
      <c r="B6" s="118" t="s">
        <v>8</v>
      </c>
      <c r="C6" s="118" t="s">
        <v>9</v>
      </c>
      <c r="D6" s="118" t="s">
        <v>10</v>
      </c>
      <c r="E6" s="118" t="s">
        <v>11</v>
      </c>
      <c r="F6" s="118" t="s">
        <v>12</v>
      </c>
      <c r="G6" s="118" t="s">
        <v>13</v>
      </c>
      <c r="H6"/>
      <c r="I6" s="111" t="s">
        <v>166</v>
      </c>
      <c r="J6" s="112"/>
      <c r="K6" s="113" t="s">
        <v>14</v>
      </c>
      <c r="L6"/>
      <c r="M6" s="111" t="s">
        <v>15</v>
      </c>
      <c r="N6" s="112"/>
      <c r="O6" s="113" t="s">
        <v>14</v>
      </c>
    </row>
    <row r="7" spans="2:15" x14ac:dyDescent="0.45">
      <c r="B7" s="118"/>
      <c r="C7" s="118"/>
      <c r="D7" s="118"/>
      <c r="E7" s="118"/>
      <c r="F7" s="118"/>
      <c r="G7" s="118"/>
      <c r="H7"/>
      <c r="I7" s="12">
        <v>2022</v>
      </c>
      <c r="J7" s="12">
        <v>2023</v>
      </c>
      <c r="K7" s="114"/>
      <c r="L7"/>
      <c r="M7" s="12">
        <v>2022</v>
      </c>
      <c r="N7" s="12">
        <v>2023</v>
      </c>
      <c r="O7" s="114"/>
    </row>
    <row r="8" spans="2:15" x14ac:dyDescent="0.45">
      <c r="B8" s="69" t="s">
        <v>520</v>
      </c>
      <c r="C8" s="119" t="s">
        <v>521</v>
      </c>
      <c r="D8" s="119"/>
      <c r="E8" s="119"/>
      <c r="F8" s="120"/>
      <c r="G8" s="51">
        <f>SUM(G9,G17,G23,G31,G40,G51,G57,G61,G69,G75,G83,G85)</f>
        <v>98240158.339432284</v>
      </c>
      <c r="H8"/>
      <c r="I8" s="52">
        <f>SUM(I9,I17,I23,I31,I40,I51,I57,I61,I69,I75,I83,I85)</f>
        <v>54</v>
      </c>
      <c r="J8" s="52">
        <f>SUM(J9,J17,J23,J31,J40,J51,J57,J61,J69,J75,J83,J85)</f>
        <v>12</v>
      </c>
      <c r="K8" s="52">
        <f>SUM(I8,J8)</f>
        <v>66</v>
      </c>
      <c r="L8"/>
      <c r="M8" s="51">
        <f>SUM(M9,M17,M23,M31,M40,M51,M57,M61,M69,M75,M83,M85)</f>
        <v>77116617.844532281</v>
      </c>
      <c r="N8" s="51">
        <f>SUM(N9,N17,N23,N31,N40,N51,N57,N61,N69,N75,N83,N85)</f>
        <v>21123540.494899999</v>
      </c>
      <c r="O8" s="51">
        <f>SUM(O9,O17,O23,O31,O40,O51,O57,O61,O69,O75,O83,O85)</f>
        <v>98240158.339432284</v>
      </c>
    </row>
    <row r="9" spans="2:15" x14ac:dyDescent="0.45">
      <c r="B9" s="53" t="s">
        <v>27</v>
      </c>
      <c r="C9" s="115" t="s">
        <v>71</v>
      </c>
      <c r="D9" s="116"/>
      <c r="E9" s="116"/>
      <c r="F9" s="117"/>
      <c r="G9" s="54">
        <f>SUM(G10:G16)</f>
        <v>6401459.2620000001</v>
      </c>
      <c r="H9"/>
      <c r="I9" s="55">
        <f>SUM(I10:I16)</f>
        <v>7</v>
      </c>
      <c r="J9" s="55">
        <f>SUM(J10:J16)</f>
        <v>0</v>
      </c>
      <c r="K9" s="55">
        <f t="shared" ref="K9:K72" si="0">SUM(I9,J9)</f>
        <v>7</v>
      </c>
      <c r="L9"/>
      <c r="M9" s="54">
        <f>SUM(M10:M16)</f>
        <v>6401459.2620000001</v>
      </c>
      <c r="N9" s="54">
        <f>SUM(N10:N16)</f>
        <v>0</v>
      </c>
      <c r="O9" s="54">
        <f>SUM(O10:O16)</f>
        <v>6401459.2620000001</v>
      </c>
    </row>
    <row r="10" spans="2:15" x14ac:dyDescent="0.45">
      <c r="B10" s="56" t="s">
        <v>167</v>
      </c>
      <c r="C10" s="57" t="s">
        <v>168</v>
      </c>
      <c r="D10" s="13" t="s">
        <v>169</v>
      </c>
      <c r="E10" s="36">
        <v>186.79</v>
      </c>
      <c r="F10" s="14">
        <v>511.95460142405898</v>
      </c>
      <c r="G10" s="14">
        <f>E10*F10</f>
        <v>95627.999999999971</v>
      </c>
      <c r="H10"/>
      <c r="I10" s="36">
        <v>1</v>
      </c>
      <c r="J10" s="36">
        <v>0</v>
      </c>
      <c r="K10" s="36">
        <f t="shared" si="0"/>
        <v>1</v>
      </c>
      <c r="L10"/>
      <c r="M10" s="14">
        <f>I10*$G10</f>
        <v>95627.999999999971</v>
      </c>
      <c r="N10" s="14">
        <f t="shared" ref="N10:O16" si="1">J10*$G10</f>
        <v>0</v>
      </c>
      <c r="O10" s="14">
        <f t="shared" si="1"/>
        <v>95627.999999999971</v>
      </c>
    </row>
    <row r="11" spans="2:15" ht="32.4" x14ac:dyDescent="0.45">
      <c r="B11" s="56" t="s">
        <v>170</v>
      </c>
      <c r="C11" s="57" t="s">
        <v>544</v>
      </c>
      <c r="D11" s="13" t="s">
        <v>169</v>
      </c>
      <c r="E11" s="36">
        <v>982.68</v>
      </c>
      <c r="F11" s="14">
        <v>565.56966662596164</v>
      </c>
      <c r="G11" s="14">
        <f t="shared" ref="G11:G16" si="2">E11*F11</f>
        <v>555774</v>
      </c>
      <c r="H11"/>
      <c r="I11" s="36">
        <v>1</v>
      </c>
      <c r="J11" s="36">
        <v>0</v>
      </c>
      <c r="K11" s="36">
        <f t="shared" si="0"/>
        <v>1</v>
      </c>
      <c r="L11"/>
      <c r="M11" s="14">
        <f t="shared" ref="M11:M16" si="3">I11*$G11</f>
        <v>555774</v>
      </c>
      <c r="N11" s="14">
        <f t="shared" si="1"/>
        <v>0</v>
      </c>
      <c r="O11" s="14">
        <f t="shared" si="1"/>
        <v>555774</v>
      </c>
    </row>
    <row r="12" spans="2:15" ht="32.4" x14ac:dyDescent="0.45">
      <c r="B12" s="72" t="s">
        <v>171</v>
      </c>
      <c r="C12" s="73" t="s">
        <v>563</v>
      </c>
      <c r="D12" s="74" t="s">
        <v>41</v>
      </c>
      <c r="E12" s="75">
        <v>37</v>
      </c>
      <c r="F12" s="76">
        <v>18945.32</v>
      </c>
      <c r="G12" s="76">
        <f t="shared" si="2"/>
        <v>700976.84</v>
      </c>
      <c r="H12"/>
      <c r="I12" s="36">
        <v>1</v>
      </c>
      <c r="J12" s="36">
        <v>0</v>
      </c>
      <c r="K12" s="36">
        <f t="shared" si="0"/>
        <v>1</v>
      </c>
      <c r="L12"/>
      <c r="M12" s="14">
        <f t="shared" si="3"/>
        <v>700976.84</v>
      </c>
      <c r="N12" s="14">
        <f t="shared" si="1"/>
        <v>0</v>
      </c>
      <c r="O12" s="14">
        <f t="shared" si="1"/>
        <v>700976.84</v>
      </c>
    </row>
    <row r="13" spans="2:15" x14ac:dyDescent="0.45">
      <c r="B13" s="56" t="s">
        <v>173</v>
      </c>
      <c r="C13" s="57" t="s">
        <v>174</v>
      </c>
      <c r="D13" s="13" t="s">
        <v>41</v>
      </c>
      <c r="E13" s="36">
        <v>34</v>
      </c>
      <c r="F13" s="14">
        <v>24531.911764705881</v>
      </c>
      <c r="G13" s="14">
        <f t="shared" si="2"/>
        <v>834085</v>
      </c>
      <c r="H13"/>
      <c r="I13" s="36">
        <v>1</v>
      </c>
      <c r="J13" s="36">
        <v>0</v>
      </c>
      <c r="K13" s="36">
        <f t="shared" si="0"/>
        <v>1</v>
      </c>
      <c r="L13"/>
      <c r="M13" s="14">
        <f t="shared" si="3"/>
        <v>834085</v>
      </c>
      <c r="N13" s="14">
        <f t="shared" si="1"/>
        <v>0</v>
      </c>
      <c r="O13" s="14">
        <f t="shared" si="1"/>
        <v>834085</v>
      </c>
    </row>
    <row r="14" spans="2:15" x14ac:dyDescent="0.45">
      <c r="B14" s="72" t="s">
        <v>175</v>
      </c>
      <c r="C14" s="73" t="s">
        <v>564</v>
      </c>
      <c r="D14" s="74" t="s">
        <v>41</v>
      </c>
      <c r="E14" s="75">
        <v>5</v>
      </c>
      <c r="F14" s="76">
        <v>38934.230000000003</v>
      </c>
      <c r="G14" s="76">
        <f t="shared" si="2"/>
        <v>194671.15000000002</v>
      </c>
      <c r="H14"/>
      <c r="I14" s="36">
        <v>1</v>
      </c>
      <c r="J14" s="36">
        <v>0</v>
      </c>
      <c r="K14" s="36">
        <f t="shared" si="0"/>
        <v>1</v>
      </c>
      <c r="L14"/>
      <c r="M14" s="14">
        <f t="shared" si="3"/>
        <v>194671.15000000002</v>
      </c>
      <c r="N14" s="14">
        <f t="shared" si="1"/>
        <v>0</v>
      </c>
      <c r="O14" s="14">
        <f t="shared" si="1"/>
        <v>194671.15000000002</v>
      </c>
    </row>
    <row r="15" spans="2:15" x14ac:dyDescent="0.45">
      <c r="B15" s="72" t="s">
        <v>176</v>
      </c>
      <c r="C15" s="73" t="s">
        <v>565</v>
      </c>
      <c r="D15" s="74" t="s">
        <v>41</v>
      </c>
      <c r="E15" s="75">
        <v>12</v>
      </c>
      <c r="F15" s="76">
        <v>35920.44</v>
      </c>
      <c r="G15" s="76">
        <f t="shared" si="2"/>
        <v>431045.28</v>
      </c>
      <c r="H15"/>
      <c r="I15" s="36">
        <v>1</v>
      </c>
      <c r="J15" s="36">
        <v>0</v>
      </c>
      <c r="K15" s="36">
        <f t="shared" si="0"/>
        <v>1</v>
      </c>
      <c r="L15"/>
      <c r="M15" s="14">
        <f t="shared" si="3"/>
        <v>431045.28</v>
      </c>
      <c r="N15" s="14">
        <f t="shared" si="1"/>
        <v>0</v>
      </c>
      <c r="O15" s="14">
        <f t="shared" si="1"/>
        <v>431045.28</v>
      </c>
    </row>
    <row r="16" spans="2:15" ht="113.4" x14ac:dyDescent="0.45">
      <c r="B16" s="77" t="s">
        <v>177</v>
      </c>
      <c r="C16" s="78" t="s">
        <v>554</v>
      </c>
      <c r="D16" s="79" t="s">
        <v>169</v>
      </c>
      <c r="E16" s="80">
        <v>674.2</v>
      </c>
      <c r="F16" s="81">
        <v>5323.76</v>
      </c>
      <c r="G16" s="81">
        <f t="shared" si="2"/>
        <v>3589278.9920000006</v>
      </c>
      <c r="H16"/>
      <c r="I16" s="36">
        <v>1</v>
      </c>
      <c r="J16" s="36">
        <v>0</v>
      </c>
      <c r="K16" s="36">
        <f t="shared" si="0"/>
        <v>1</v>
      </c>
      <c r="L16"/>
      <c r="M16" s="14">
        <f t="shared" si="3"/>
        <v>3589278.9920000006</v>
      </c>
      <c r="N16" s="14">
        <f t="shared" si="1"/>
        <v>0</v>
      </c>
      <c r="O16" s="14">
        <f t="shared" si="1"/>
        <v>3589278.9920000006</v>
      </c>
    </row>
    <row r="17" spans="2:15" x14ac:dyDescent="0.45">
      <c r="B17" s="53" t="s">
        <v>178</v>
      </c>
      <c r="C17" s="115" t="s">
        <v>179</v>
      </c>
      <c r="D17" s="116"/>
      <c r="E17" s="116"/>
      <c r="F17" s="117"/>
      <c r="G17" s="54">
        <f>SUM(G18:G22)</f>
        <v>11357925.700000001</v>
      </c>
      <c r="H17"/>
      <c r="I17" s="58">
        <f>SUM(I18:I22)</f>
        <v>5</v>
      </c>
      <c r="J17" s="58">
        <f>SUM(J18:J22)</f>
        <v>0</v>
      </c>
      <c r="K17" s="58">
        <f t="shared" si="0"/>
        <v>5</v>
      </c>
      <c r="L17"/>
      <c r="M17" s="54">
        <f t="shared" ref="M17:O17" si="4">SUM(M18:M22)</f>
        <v>11357925.700000001</v>
      </c>
      <c r="N17" s="54">
        <f t="shared" si="4"/>
        <v>0</v>
      </c>
      <c r="O17" s="54">
        <f t="shared" si="4"/>
        <v>11357925.700000001</v>
      </c>
    </row>
    <row r="18" spans="2:15" x14ac:dyDescent="0.45">
      <c r="B18" s="56" t="s">
        <v>180</v>
      </c>
      <c r="C18" s="57" t="s">
        <v>168</v>
      </c>
      <c r="D18" s="13" t="s">
        <v>169</v>
      </c>
      <c r="E18" s="36">
        <v>81</v>
      </c>
      <c r="F18" s="14">
        <v>1124.9012345679012</v>
      </c>
      <c r="G18" s="14">
        <f>E18*F18</f>
        <v>91117</v>
      </c>
      <c r="H18"/>
      <c r="I18" s="36">
        <v>1</v>
      </c>
      <c r="J18" s="36">
        <v>0</v>
      </c>
      <c r="K18" s="36">
        <f t="shared" si="0"/>
        <v>1</v>
      </c>
      <c r="L18"/>
      <c r="M18" s="14">
        <f t="shared" ref="M18:O22" si="5">I18*$G18</f>
        <v>91117</v>
      </c>
      <c r="N18" s="14">
        <f t="shared" si="5"/>
        <v>0</v>
      </c>
      <c r="O18" s="14">
        <f t="shared" si="5"/>
        <v>91117</v>
      </c>
    </row>
    <row r="19" spans="2:15" ht="31.8" customHeight="1" x14ac:dyDescent="0.45">
      <c r="B19" s="56" t="s">
        <v>181</v>
      </c>
      <c r="C19" s="57" t="s">
        <v>182</v>
      </c>
      <c r="D19" s="13" t="s">
        <v>41</v>
      </c>
      <c r="E19" s="36">
        <v>10</v>
      </c>
      <c r="F19" s="14">
        <v>45682.79</v>
      </c>
      <c r="G19" s="14">
        <f t="shared" ref="G19:G22" si="6">E19*F19</f>
        <v>456827.9</v>
      </c>
      <c r="H19"/>
      <c r="I19" s="36">
        <v>1</v>
      </c>
      <c r="J19" s="36">
        <v>0</v>
      </c>
      <c r="K19" s="36">
        <f t="shared" si="0"/>
        <v>1</v>
      </c>
      <c r="L19"/>
      <c r="M19" s="14">
        <f t="shared" si="5"/>
        <v>456827.9</v>
      </c>
      <c r="N19" s="14">
        <f t="shared" si="5"/>
        <v>0</v>
      </c>
      <c r="O19" s="14">
        <f t="shared" si="5"/>
        <v>456827.9</v>
      </c>
    </row>
    <row r="20" spans="2:15" ht="31.8" customHeight="1" x14ac:dyDescent="0.45">
      <c r="B20" s="56" t="s">
        <v>183</v>
      </c>
      <c r="C20" s="57" t="s">
        <v>184</v>
      </c>
      <c r="D20" s="13" t="s">
        <v>41</v>
      </c>
      <c r="E20" s="36">
        <v>9</v>
      </c>
      <c r="F20" s="14">
        <v>13617.666666666666</v>
      </c>
      <c r="G20" s="14">
        <f t="shared" si="6"/>
        <v>122559</v>
      </c>
      <c r="H20"/>
      <c r="I20" s="36">
        <v>1</v>
      </c>
      <c r="J20" s="36">
        <v>0</v>
      </c>
      <c r="K20" s="36">
        <f t="shared" si="0"/>
        <v>1</v>
      </c>
      <c r="L20"/>
      <c r="M20" s="14">
        <f t="shared" si="5"/>
        <v>122559</v>
      </c>
      <c r="N20" s="14">
        <f t="shared" si="5"/>
        <v>0</v>
      </c>
      <c r="O20" s="14">
        <f t="shared" si="5"/>
        <v>122559</v>
      </c>
    </row>
    <row r="21" spans="2:15" ht="97.2" x14ac:dyDescent="0.45">
      <c r="B21" s="77" t="s">
        <v>185</v>
      </c>
      <c r="C21" s="78" t="s">
        <v>555</v>
      </c>
      <c r="D21" s="79" t="s">
        <v>169</v>
      </c>
      <c r="E21" s="80">
        <v>1676</v>
      </c>
      <c r="F21" s="81">
        <v>6005.33</v>
      </c>
      <c r="G21" s="81">
        <f t="shared" si="6"/>
        <v>10064933.08</v>
      </c>
      <c r="H21"/>
      <c r="I21" s="36">
        <v>1</v>
      </c>
      <c r="J21" s="36">
        <v>0</v>
      </c>
      <c r="K21" s="36">
        <f t="shared" si="0"/>
        <v>1</v>
      </c>
      <c r="L21"/>
      <c r="M21" s="14">
        <f t="shared" si="5"/>
        <v>10064933.08</v>
      </c>
      <c r="N21" s="14">
        <f t="shared" si="5"/>
        <v>0</v>
      </c>
      <c r="O21" s="14">
        <f t="shared" si="5"/>
        <v>10064933.08</v>
      </c>
    </row>
    <row r="22" spans="2:15" ht="31.8" customHeight="1" x14ac:dyDescent="0.45">
      <c r="B22" s="72" t="s">
        <v>187</v>
      </c>
      <c r="C22" s="73" t="s">
        <v>566</v>
      </c>
      <c r="D22" s="74" t="s">
        <v>41</v>
      </c>
      <c r="E22" s="75">
        <v>24</v>
      </c>
      <c r="F22" s="76">
        <v>25937.03</v>
      </c>
      <c r="G22" s="76">
        <f t="shared" si="6"/>
        <v>622488.72</v>
      </c>
      <c r="H22"/>
      <c r="I22" s="36">
        <v>1</v>
      </c>
      <c r="J22" s="36">
        <v>0</v>
      </c>
      <c r="K22" s="36">
        <f t="shared" si="0"/>
        <v>1</v>
      </c>
      <c r="L22"/>
      <c r="M22" s="14">
        <f t="shared" si="5"/>
        <v>622488.72</v>
      </c>
      <c r="N22" s="14">
        <f t="shared" si="5"/>
        <v>0</v>
      </c>
      <c r="O22" s="14">
        <f t="shared" si="5"/>
        <v>622488.72</v>
      </c>
    </row>
    <row r="23" spans="2:15" ht="31.8" customHeight="1" x14ac:dyDescent="0.45">
      <c r="B23" s="53" t="s">
        <v>188</v>
      </c>
      <c r="C23" s="115" t="s">
        <v>69</v>
      </c>
      <c r="D23" s="116"/>
      <c r="E23" s="116"/>
      <c r="F23" s="117"/>
      <c r="G23" s="54">
        <f>SUM(G24:G30)</f>
        <v>10525223.244789412</v>
      </c>
      <c r="H23"/>
      <c r="I23" s="58">
        <f>SUM(I24:I30)</f>
        <v>7</v>
      </c>
      <c r="J23" s="58">
        <f>SUM(J24:J30)</f>
        <v>0</v>
      </c>
      <c r="K23" s="58">
        <f t="shared" si="0"/>
        <v>7</v>
      </c>
      <c r="L23"/>
      <c r="M23" s="54">
        <f t="shared" ref="M23:O23" si="7">SUM(M24:M30)</f>
        <v>10525223.244789412</v>
      </c>
      <c r="N23" s="54">
        <f t="shared" si="7"/>
        <v>0</v>
      </c>
      <c r="O23" s="54">
        <f t="shared" si="7"/>
        <v>10525223.244789412</v>
      </c>
    </row>
    <row r="24" spans="2:15" ht="31.8" customHeight="1" x14ac:dyDescent="0.45">
      <c r="B24" s="56" t="s">
        <v>189</v>
      </c>
      <c r="C24" s="57" t="s">
        <v>168</v>
      </c>
      <c r="D24" s="13" t="s">
        <v>169</v>
      </c>
      <c r="E24" s="36">
        <v>3482</v>
      </c>
      <c r="F24" s="14">
        <v>399.19916226306702</v>
      </c>
      <c r="G24" s="14">
        <f>E24*F24</f>
        <v>1390011.4829999993</v>
      </c>
      <c r="H24"/>
      <c r="I24" s="36">
        <v>1</v>
      </c>
      <c r="J24" s="36">
        <v>0</v>
      </c>
      <c r="K24" s="36">
        <f t="shared" si="0"/>
        <v>1</v>
      </c>
      <c r="L24"/>
      <c r="M24" s="14">
        <f t="shared" ref="M24:O30" si="8">I24*$G24</f>
        <v>1390011.4829999993</v>
      </c>
      <c r="N24" s="14">
        <f t="shared" si="8"/>
        <v>0</v>
      </c>
      <c r="O24" s="14">
        <f t="shared" si="8"/>
        <v>1390011.4829999993</v>
      </c>
    </row>
    <row r="25" spans="2:15" x14ac:dyDescent="0.45">
      <c r="B25" s="56" t="s">
        <v>190</v>
      </c>
      <c r="C25" s="57" t="s">
        <v>191</v>
      </c>
      <c r="D25" s="13" t="s">
        <v>169</v>
      </c>
      <c r="E25" s="36">
        <v>687.6</v>
      </c>
      <c r="F25" s="14">
        <v>1108.6336969168121</v>
      </c>
      <c r="G25" s="14">
        <f t="shared" ref="G25:G86" si="9">E25*F25</f>
        <v>762296.53</v>
      </c>
      <c r="H25"/>
      <c r="I25" s="36">
        <v>1</v>
      </c>
      <c r="J25" s="36">
        <v>0</v>
      </c>
      <c r="K25" s="36">
        <f t="shared" si="0"/>
        <v>1</v>
      </c>
      <c r="L25"/>
      <c r="M25" s="14">
        <f t="shared" si="8"/>
        <v>762296.53</v>
      </c>
      <c r="N25" s="14">
        <f t="shared" si="8"/>
        <v>0</v>
      </c>
      <c r="O25" s="14">
        <f t="shared" si="8"/>
        <v>762296.53</v>
      </c>
    </row>
    <row r="26" spans="2:15" x14ac:dyDescent="0.45">
      <c r="B26" s="56" t="s">
        <v>192</v>
      </c>
      <c r="C26" s="57" t="s">
        <v>193</v>
      </c>
      <c r="D26" s="13" t="s">
        <v>41</v>
      </c>
      <c r="E26" s="36">
        <v>11</v>
      </c>
      <c r="F26" s="14">
        <v>46982.454545454544</v>
      </c>
      <c r="G26" s="14">
        <f t="shared" si="9"/>
        <v>516807</v>
      </c>
      <c r="H26"/>
      <c r="I26" s="36">
        <v>1</v>
      </c>
      <c r="J26" s="36">
        <v>0</v>
      </c>
      <c r="K26" s="36">
        <f t="shared" si="0"/>
        <v>1</v>
      </c>
      <c r="L26"/>
      <c r="M26" s="14">
        <f t="shared" si="8"/>
        <v>516807</v>
      </c>
      <c r="N26" s="14">
        <f t="shared" si="8"/>
        <v>0</v>
      </c>
      <c r="O26" s="14">
        <f t="shared" si="8"/>
        <v>516807</v>
      </c>
    </row>
    <row r="27" spans="2:15" x14ac:dyDescent="0.45">
      <c r="B27" s="56" t="s">
        <v>194</v>
      </c>
      <c r="C27" s="57" t="s">
        <v>195</v>
      </c>
      <c r="D27" s="13" t="s">
        <v>41</v>
      </c>
      <c r="E27" s="36">
        <v>11</v>
      </c>
      <c r="F27" s="14">
        <v>20544.727272727272</v>
      </c>
      <c r="G27" s="14">
        <f t="shared" si="9"/>
        <v>225992</v>
      </c>
      <c r="H27"/>
      <c r="I27" s="36">
        <v>1</v>
      </c>
      <c r="J27" s="36">
        <v>0</v>
      </c>
      <c r="K27" s="36">
        <f t="shared" si="0"/>
        <v>1</v>
      </c>
      <c r="L27"/>
      <c r="M27" s="14">
        <f t="shared" si="8"/>
        <v>225992</v>
      </c>
      <c r="N27" s="14">
        <f t="shared" si="8"/>
        <v>0</v>
      </c>
      <c r="O27" s="14">
        <f t="shared" si="8"/>
        <v>225992</v>
      </c>
    </row>
    <row r="28" spans="2:15" ht="32.4" x14ac:dyDescent="0.45">
      <c r="B28" s="56" t="s">
        <v>196</v>
      </c>
      <c r="C28" s="57" t="s">
        <v>549</v>
      </c>
      <c r="D28" s="13" t="s">
        <v>169</v>
      </c>
      <c r="E28" s="36">
        <v>3482</v>
      </c>
      <c r="F28" s="14">
        <v>1162.88205393148</v>
      </c>
      <c r="G28" s="14">
        <f t="shared" si="9"/>
        <v>4049155.3117894134</v>
      </c>
      <c r="H28"/>
      <c r="I28" s="36">
        <v>1</v>
      </c>
      <c r="J28" s="36">
        <v>0</v>
      </c>
      <c r="K28" s="36">
        <f t="shared" si="0"/>
        <v>1</v>
      </c>
      <c r="L28"/>
      <c r="M28" s="14">
        <f t="shared" si="8"/>
        <v>4049155.3117894134</v>
      </c>
      <c r="N28" s="14">
        <f t="shared" si="8"/>
        <v>0</v>
      </c>
      <c r="O28" s="14">
        <f t="shared" si="8"/>
        <v>4049155.3117894134</v>
      </c>
    </row>
    <row r="29" spans="2:15" ht="32.4" x14ac:dyDescent="0.45">
      <c r="B29" s="72" t="s">
        <v>197</v>
      </c>
      <c r="C29" s="73" t="s">
        <v>563</v>
      </c>
      <c r="D29" s="74" t="s">
        <v>41</v>
      </c>
      <c r="E29" s="75">
        <v>76</v>
      </c>
      <c r="F29" s="76">
        <v>40389.919999999998</v>
      </c>
      <c r="G29" s="76">
        <f t="shared" si="9"/>
        <v>3069633.92</v>
      </c>
      <c r="H29"/>
      <c r="I29" s="36">
        <v>1</v>
      </c>
      <c r="J29" s="36">
        <v>0</v>
      </c>
      <c r="K29" s="36">
        <f t="shared" si="0"/>
        <v>1</v>
      </c>
      <c r="L29"/>
      <c r="M29" s="14">
        <f t="shared" si="8"/>
        <v>3069633.92</v>
      </c>
      <c r="N29" s="14">
        <f t="shared" si="8"/>
        <v>0</v>
      </c>
      <c r="O29" s="14">
        <f t="shared" si="8"/>
        <v>3069633.92</v>
      </c>
    </row>
    <row r="30" spans="2:15" ht="48.6" x14ac:dyDescent="0.45">
      <c r="B30" s="56" t="s">
        <v>198</v>
      </c>
      <c r="C30" s="57" t="s">
        <v>199</v>
      </c>
      <c r="D30" s="13" t="s">
        <v>169</v>
      </c>
      <c r="E30" s="36">
        <v>2078</v>
      </c>
      <c r="F30" s="14">
        <v>246.06689124157845</v>
      </c>
      <c r="G30" s="14">
        <f t="shared" si="9"/>
        <v>511327</v>
      </c>
      <c r="H30"/>
      <c r="I30" s="36">
        <v>1</v>
      </c>
      <c r="J30" s="36">
        <v>0</v>
      </c>
      <c r="K30" s="36">
        <f t="shared" si="0"/>
        <v>1</v>
      </c>
      <c r="L30"/>
      <c r="M30" s="14">
        <f t="shared" si="8"/>
        <v>511327</v>
      </c>
      <c r="N30" s="14">
        <f t="shared" si="8"/>
        <v>0</v>
      </c>
      <c r="O30" s="14">
        <f t="shared" si="8"/>
        <v>511327</v>
      </c>
    </row>
    <row r="31" spans="2:15" x14ac:dyDescent="0.45">
      <c r="B31" s="53" t="s">
        <v>200</v>
      </c>
      <c r="C31" s="115" t="s">
        <v>72</v>
      </c>
      <c r="D31" s="116"/>
      <c r="E31" s="116"/>
      <c r="F31" s="117"/>
      <c r="G31" s="54">
        <f>SUM(G32:G39)</f>
        <v>9656675.4356000014</v>
      </c>
      <c r="H31"/>
      <c r="I31" s="58">
        <f>SUM(I32:I39)</f>
        <v>8</v>
      </c>
      <c r="J31" s="58">
        <f>SUM(J32:J39)</f>
        <v>0</v>
      </c>
      <c r="K31" s="58">
        <f t="shared" si="0"/>
        <v>8</v>
      </c>
      <c r="L31"/>
      <c r="M31" s="54">
        <f t="shared" ref="M31:O31" si="10">SUM(M32:M39)</f>
        <v>9656675.4356000014</v>
      </c>
      <c r="N31" s="54">
        <f t="shared" si="10"/>
        <v>0</v>
      </c>
      <c r="O31" s="54">
        <f t="shared" si="10"/>
        <v>9656675.4356000014</v>
      </c>
    </row>
    <row r="32" spans="2:15" x14ac:dyDescent="0.45">
      <c r="B32" s="56" t="s">
        <v>201</v>
      </c>
      <c r="C32" s="57" t="s">
        <v>168</v>
      </c>
      <c r="D32" s="13" t="s">
        <v>169</v>
      </c>
      <c r="E32" s="36">
        <v>201.22</v>
      </c>
      <c r="F32" s="14">
        <v>293.28595567040998</v>
      </c>
      <c r="G32" s="14">
        <f t="shared" si="9"/>
        <v>59014.999999999898</v>
      </c>
      <c r="H32"/>
      <c r="I32" s="36">
        <v>1</v>
      </c>
      <c r="J32" s="36">
        <v>0</v>
      </c>
      <c r="K32" s="36">
        <f t="shared" si="0"/>
        <v>1</v>
      </c>
      <c r="L32"/>
      <c r="M32" s="14">
        <f t="shared" ref="M32:O39" si="11">I32*$G32</f>
        <v>59014.999999999898</v>
      </c>
      <c r="N32" s="14">
        <f t="shared" si="11"/>
        <v>0</v>
      </c>
      <c r="O32" s="14">
        <f t="shared" si="11"/>
        <v>59014.999999999898</v>
      </c>
    </row>
    <row r="33" spans="2:15" ht="64.8" x14ac:dyDescent="0.45">
      <c r="B33" s="56" t="s">
        <v>202</v>
      </c>
      <c r="C33" s="57" t="s">
        <v>550</v>
      </c>
      <c r="D33" s="13" t="s">
        <v>169</v>
      </c>
      <c r="E33" s="36">
        <v>1520.12</v>
      </c>
      <c r="F33" s="14">
        <v>443.77497829118755</v>
      </c>
      <c r="G33" s="14">
        <f t="shared" si="9"/>
        <v>674591.22</v>
      </c>
      <c r="H33"/>
      <c r="I33" s="36">
        <v>1</v>
      </c>
      <c r="J33" s="36">
        <v>0</v>
      </c>
      <c r="K33" s="36">
        <f t="shared" si="0"/>
        <v>1</v>
      </c>
      <c r="L33"/>
      <c r="M33" s="14">
        <f t="shared" si="11"/>
        <v>674591.22</v>
      </c>
      <c r="N33" s="14">
        <f t="shared" si="11"/>
        <v>0</v>
      </c>
      <c r="O33" s="14">
        <f t="shared" si="11"/>
        <v>674591.22</v>
      </c>
    </row>
    <row r="34" spans="2:15" ht="32.4" x14ac:dyDescent="0.45">
      <c r="B34" s="72" t="s">
        <v>204</v>
      </c>
      <c r="C34" s="73" t="s">
        <v>567</v>
      </c>
      <c r="D34" s="74" t="s">
        <v>41</v>
      </c>
      <c r="E34" s="75">
        <v>32</v>
      </c>
      <c r="F34" s="76">
        <v>902.2</v>
      </c>
      <c r="G34" s="76">
        <f t="shared" si="9"/>
        <v>28870.400000000001</v>
      </c>
      <c r="H34"/>
      <c r="I34" s="36">
        <v>1</v>
      </c>
      <c r="J34" s="36">
        <v>0</v>
      </c>
      <c r="K34" s="36">
        <f t="shared" si="0"/>
        <v>1</v>
      </c>
      <c r="L34"/>
      <c r="M34" s="14">
        <f t="shared" si="11"/>
        <v>28870.400000000001</v>
      </c>
      <c r="N34" s="14">
        <f t="shared" si="11"/>
        <v>0</v>
      </c>
      <c r="O34" s="14">
        <f t="shared" si="11"/>
        <v>28870.400000000001</v>
      </c>
    </row>
    <row r="35" spans="2:15" ht="48.6" x14ac:dyDescent="0.45">
      <c r="B35" s="56" t="s">
        <v>206</v>
      </c>
      <c r="C35" s="57" t="s">
        <v>199</v>
      </c>
      <c r="D35" s="13" t="s">
        <v>169</v>
      </c>
      <c r="E35" s="36">
        <v>1302.1500000000001</v>
      </c>
      <c r="F35" s="14">
        <v>413.07808624198441</v>
      </c>
      <c r="G35" s="14">
        <f t="shared" si="9"/>
        <v>537889.63</v>
      </c>
      <c r="H35"/>
      <c r="I35" s="36">
        <v>1</v>
      </c>
      <c r="J35" s="36">
        <v>0</v>
      </c>
      <c r="K35" s="36">
        <f t="shared" si="0"/>
        <v>1</v>
      </c>
      <c r="L35"/>
      <c r="M35" s="14">
        <f t="shared" si="11"/>
        <v>537889.63</v>
      </c>
      <c r="N35" s="14">
        <f t="shared" si="11"/>
        <v>0</v>
      </c>
      <c r="O35" s="14">
        <f t="shared" si="11"/>
        <v>537889.63</v>
      </c>
    </row>
    <row r="36" spans="2:15" ht="113.4" x14ac:dyDescent="0.45">
      <c r="B36" s="77" t="s">
        <v>207</v>
      </c>
      <c r="C36" s="78" t="s">
        <v>554</v>
      </c>
      <c r="D36" s="79" t="s">
        <v>169</v>
      </c>
      <c r="E36" s="80">
        <v>1363.68</v>
      </c>
      <c r="F36" s="81">
        <v>5867.92</v>
      </c>
      <c r="G36" s="81">
        <f t="shared" si="9"/>
        <v>8001965.1456000004</v>
      </c>
      <c r="H36"/>
      <c r="I36" s="36">
        <v>1</v>
      </c>
      <c r="J36" s="36">
        <v>0</v>
      </c>
      <c r="K36" s="36">
        <f t="shared" si="0"/>
        <v>1</v>
      </c>
      <c r="L36"/>
      <c r="M36" s="14">
        <f t="shared" si="11"/>
        <v>8001965.1456000004</v>
      </c>
      <c r="N36" s="14">
        <f t="shared" si="11"/>
        <v>0</v>
      </c>
      <c r="O36" s="14">
        <f t="shared" si="11"/>
        <v>8001965.1456000004</v>
      </c>
    </row>
    <row r="37" spans="2:15" x14ac:dyDescent="0.45">
      <c r="B37" s="56" t="s">
        <v>209</v>
      </c>
      <c r="C37" s="57" t="s">
        <v>210</v>
      </c>
      <c r="D37" s="13" t="s">
        <v>41</v>
      </c>
      <c r="E37" s="36">
        <v>20</v>
      </c>
      <c r="F37" s="14">
        <v>3956.3</v>
      </c>
      <c r="G37" s="14">
        <f t="shared" si="9"/>
        <v>79126</v>
      </c>
      <c r="H37"/>
      <c r="I37" s="36">
        <v>1</v>
      </c>
      <c r="J37" s="36">
        <v>0</v>
      </c>
      <c r="K37" s="36">
        <f t="shared" si="0"/>
        <v>1</v>
      </c>
      <c r="L37"/>
      <c r="M37" s="14">
        <f t="shared" si="11"/>
        <v>79126</v>
      </c>
      <c r="N37" s="14">
        <f t="shared" si="11"/>
        <v>0</v>
      </c>
      <c r="O37" s="14">
        <f t="shared" si="11"/>
        <v>79126</v>
      </c>
    </row>
    <row r="38" spans="2:15" x14ac:dyDescent="0.45">
      <c r="B38" s="56" t="s">
        <v>211</v>
      </c>
      <c r="C38" s="57" t="s">
        <v>212</v>
      </c>
      <c r="D38" s="13" t="s">
        <v>41</v>
      </c>
      <c r="E38" s="36">
        <v>35</v>
      </c>
      <c r="F38" s="14">
        <v>4949.4799999999996</v>
      </c>
      <c r="G38" s="14">
        <f t="shared" si="9"/>
        <v>173231.8</v>
      </c>
      <c r="H38"/>
      <c r="I38" s="36">
        <v>1</v>
      </c>
      <c r="J38" s="36">
        <v>0</v>
      </c>
      <c r="K38" s="36">
        <f t="shared" si="0"/>
        <v>1</v>
      </c>
      <c r="L38"/>
      <c r="M38" s="14">
        <f t="shared" si="11"/>
        <v>173231.8</v>
      </c>
      <c r="N38" s="14">
        <f t="shared" si="11"/>
        <v>0</v>
      </c>
      <c r="O38" s="14">
        <f t="shared" si="11"/>
        <v>173231.8</v>
      </c>
    </row>
    <row r="39" spans="2:15" x14ac:dyDescent="0.45">
      <c r="B39" s="72" t="s">
        <v>213</v>
      </c>
      <c r="C39" s="73" t="s">
        <v>568</v>
      </c>
      <c r="D39" s="74" t="s">
        <v>41</v>
      </c>
      <c r="E39" s="75">
        <v>8</v>
      </c>
      <c r="F39" s="76">
        <v>12748.28</v>
      </c>
      <c r="G39" s="76">
        <f t="shared" si="9"/>
        <v>101986.24000000001</v>
      </c>
      <c r="H39"/>
      <c r="I39" s="36">
        <v>1</v>
      </c>
      <c r="J39" s="36">
        <v>0</v>
      </c>
      <c r="K39" s="36">
        <f t="shared" si="0"/>
        <v>1</v>
      </c>
      <c r="L39"/>
      <c r="M39" s="14">
        <f t="shared" si="11"/>
        <v>101986.24000000001</v>
      </c>
      <c r="N39" s="14">
        <f t="shared" si="11"/>
        <v>0</v>
      </c>
      <c r="O39" s="14">
        <f t="shared" si="11"/>
        <v>101986.24000000001</v>
      </c>
    </row>
    <row r="40" spans="2:15" x14ac:dyDescent="0.45">
      <c r="B40" s="53" t="s">
        <v>214</v>
      </c>
      <c r="C40" s="115" t="s">
        <v>73</v>
      </c>
      <c r="D40" s="116"/>
      <c r="E40" s="116"/>
      <c r="F40" s="117"/>
      <c r="G40" s="54">
        <f>SUM(G41:G50)</f>
        <v>19177935.434900001</v>
      </c>
      <c r="H40"/>
      <c r="I40" s="58">
        <f>SUM(I41:I50)</f>
        <v>0</v>
      </c>
      <c r="J40" s="58">
        <f>SUM(J41:J50)</f>
        <v>10</v>
      </c>
      <c r="K40" s="58">
        <f t="shared" si="0"/>
        <v>10</v>
      </c>
      <c r="L40"/>
      <c r="M40" s="54">
        <f t="shared" ref="M40:O40" si="12">SUM(M41:M50)</f>
        <v>0</v>
      </c>
      <c r="N40" s="54">
        <f t="shared" si="12"/>
        <v>19177935.434900001</v>
      </c>
      <c r="O40" s="54">
        <f t="shared" si="12"/>
        <v>19177935.434900001</v>
      </c>
    </row>
    <row r="41" spans="2:15" x14ac:dyDescent="0.45">
      <c r="B41" s="56" t="s">
        <v>215</v>
      </c>
      <c r="C41" s="57" t="s">
        <v>168</v>
      </c>
      <c r="D41" s="13" t="s">
        <v>169</v>
      </c>
      <c r="E41" s="36">
        <v>5917</v>
      </c>
      <c r="F41" s="14">
        <v>752.72</v>
      </c>
      <c r="G41" s="14">
        <f t="shared" ref="G41:G50" si="13">E41*F41</f>
        <v>4453844.24</v>
      </c>
      <c r="H41"/>
      <c r="I41" s="36">
        <v>0</v>
      </c>
      <c r="J41" s="36">
        <v>1</v>
      </c>
      <c r="K41" s="36">
        <f t="shared" si="0"/>
        <v>1</v>
      </c>
      <c r="L41"/>
      <c r="M41" s="14">
        <f t="shared" ref="M41:O50" si="14">I41*$G41</f>
        <v>0</v>
      </c>
      <c r="N41" s="14">
        <f t="shared" si="14"/>
        <v>4453844.24</v>
      </c>
      <c r="O41" s="14">
        <f t="shared" si="14"/>
        <v>4453844.24</v>
      </c>
    </row>
    <row r="42" spans="2:15" ht="113.4" x14ac:dyDescent="0.45">
      <c r="B42" s="77" t="s">
        <v>216</v>
      </c>
      <c r="C42" s="78" t="s">
        <v>556</v>
      </c>
      <c r="D42" s="79" t="s">
        <v>169</v>
      </c>
      <c r="E42" s="80">
        <v>4529.0200000000004</v>
      </c>
      <c r="F42" s="81">
        <v>1093.8</v>
      </c>
      <c r="G42" s="81">
        <f t="shared" si="13"/>
        <v>4953842.0760000004</v>
      </c>
      <c r="H42"/>
      <c r="I42" s="36">
        <v>0</v>
      </c>
      <c r="J42" s="36">
        <v>1</v>
      </c>
      <c r="K42" s="36">
        <f t="shared" si="0"/>
        <v>1</v>
      </c>
      <c r="L42"/>
      <c r="M42" s="14">
        <f t="shared" si="14"/>
        <v>0</v>
      </c>
      <c r="N42" s="14">
        <f t="shared" si="14"/>
        <v>4953842.0760000004</v>
      </c>
      <c r="O42" s="14">
        <f t="shared" si="14"/>
        <v>4953842.0760000004</v>
      </c>
    </row>
    <row r="43" spans="2:15" x14ac:dyDescent="0.45">
      <c r="B43" s="56" t="s">
        <v>217</v>
      </c>
      <c r="C43" s="57" t="s">
        <v>87</v>
      </c>
      <c r="D43" s="13" t="s">
        <v>41</v>
      </c>
      <c r="E43" s="36">
        <v>35</v>
      </c>
      <c r="F43" s="14">
        <v>5447.55</v>
      </c>
      <c r="G43" s="14">
        <f t="shared" si="13"/>
        <v>190664.25</v>
      </c>
      <c r="H43"/>
      <c r="I43" s="36">
        <v>0</v>
      </c>
      <c r="J43" s="36">
        <v>1</v>
      </c>
      <c r="K43" s="36">
        <f t="shared" si="0"/>
        <v>1</v>
      </c>
      <c r="L43"/>
      <c r="M43" s="14">
        <f t="shared" si="14"/>
        <v>0</v>
      </c>
      <c r="N43" s="14">
        <f t="shared" si="14"/>
        <v>190664.25</v>
      </c>
      <c r="O43" s="14">
        <f t="shared" si="14"/>
        <v>190664.25</v>
      </c>
    </row>
    <row r="44" spans="2:15" ht="32.4" x14ac:dyDescent="0.45">
      <c r="B44" s="72" t="s">
        <v>218</v>
      </c>
      <c r="C44" s="73" t="s">
        <v>569</v>
      </c>
      <c r="D44" s="74" t="s">
        <v>41</v>
      </c>
      <c r="E44" s="75">
        <v>31</v>
      </c>
      <c r="F44" s="76">
        <v>35739.47</v>
      </c>
      <c r="G44" s="76">
        <f t="shared" si="13"/>
        <v>1107923.57</v>
      </c>
      <c r="H44"/>
      <c r="I44" s="36">
        <v>0</v>
      </c>
      <c r="J44" s="36">
        <v>1</v>
      </c>
      <c r="K44" s="36">
        <f t="shared" si="0"/>
        <v>1</v>
      </c>
      <c r="L44"/>
      <c r="M44" s="14">
        <f t="shared" si="14"/>
        <v>0</v>
      </c>
      <c r="N44" s="14">
        <f t="shared" si="14"/>
        <v>1107923.57</v>
      </c>
      <c r="O44" s="14">
        <f t="shared" si="14"/>
        <v>1107923.57</v>
      </c>
    </row>
    <row r="45" spans="2:15" ht="32.4" x14ac:dyDescent="0.45">
      <c r="B45" s="56" t="s">
        <v>219</v>
      </c>
      <c r="C45" s="57" t="s">
        <v>220</v>
      </c>
      <c r="D45" s="13" t="s">
        <v>41</v>
      </c>
      <c r="E45" s="36">
        <v>2</v>
      </c>
      <c r="F45" s="14">
        <v>48881.130000000005</v>
      </c>
      <c r="G45" s="14">
        <f t="shared" si="13"/>
        <v>97762.260000000009</v>
      </c>
      <c r="H45"/>
      <c r="I45" s="36">
        <v>0</v>
      </c>
      <c r="J45" s="36">
        <v>1</v>
      </c>
      <c r="K45" s="36">
        <f t="shared" si="0"/>
        <v>1</v>
      </c>
      <c r="L45"/>
      <c r="M45" s="14">
        <f t="shared" si="14"/>
        <v>0</v>
      </c>
      <c r="N45" s="14">
        <f t="shared" si="14"/>
        <v>97762.260000000009</v>
      </c>
      <c r="O45" s="14">
        <f t="shared" si="14"/>
        <v>97762.260000000009</v>
      </c>
    </row>
    <row r="46" spans="2:15" x14ac:dyDescent="0.45">
      <c r="B46" s="56" t="s">
        <v>221</v>
      </c>
      <c r="C46" s="57" t="s">
        <v>222</v>
      </c>
      <c r="D46" s="13" t="s">
        <v>41</v>
      </c>
      <c r="E46" s="36">
        <v>1</v>
      </c>
      <c r="F46" s="14">
        <v>5261819.1100000003</v>
      </c>
      <c r="G46" s="14">
        <f t="shared" si="13"/>
        <v>5261819.1100000003</v>
      </c>
      <c r="H46"/>
      <c r="I46" s="36">
        <v>0</v>
      </c>
      <c r="J46" s="36">
        <v>1</v>
      </c>
      <c r="K46" s="36">
        <f t="shared" si="0"/>
        <v>1</v>
      </c>
      <c r="L46"/>
      <c r="M46" s="14">
        <f t="shared" si="14"/>
        <v>0</v>
      </c>
      <c r="N46" s="14">
        <f t="shared" si="14"/>
        <v>5261819.1100000003</v>
      </c>
      <c r="O46" s="14">
        <f t="shared" si="14"/>
        <v>5261819.1100000003</v>
      </c>
    </row>
    <row r="47" spans="2:15" ht="32.4" x14ac:dyDescent="0.45">
      <c r="B47" s="56" t="s">
        <v>223</v>
      </c>
      <c r="C47" s="57" t="s">
        <v>224</v>
      </c>
      <c r="D47" s="13" t="s">
        <v>169</v>
      </c>
      <c r="E47" s="36">
        <v>2042.6</v>
      </c>
      <c r="F47" s="14">
        <v>207.94</v>
      </c>
      <c r="G47" s="14">
        <f t="shared" si="13"/>
        <v>424738.24399999995</v>
      </c>
      <c r="H47"/>
      <c r="I47" s="36">
        <v>0</v>
      </c>
      <c r="J47" s="36">
        <v>1</v>
      </c>
      <c r="K47" s="36">
        <f t="shared" si="0"/>
        <v>1</v>
      </c>
      <c r="L47"/>
      <c r="M47" s="14">
        <f t="shared" si="14"/>
        <v>0</v>
      </c>
      <c r="N47" s="14">
        <f t="shared" si="14"/>
        <v>424738.24399999995</v>
      </c>
      <c r="O47" s="14">
        <f t="shared" si="14"/>
        <v>424738.24399999995</v>
      </c>
    </row>
    <row r="48" spans="2:15" x14ac:dyDescent="0.45">
      <c r="B48" s="56" t="s">
        <v>225</v>
      </c>
      <c r="C48" s="57" t="s">
        <v>226</v>
      </c>
      <c r="D48" s="13" t="s">
        <v>169</v>
      </c>
      <c r="E48" s="36">
        <v>49.2</v>
      </c>
      <c r="F48" s="14">
        <v>27610.870000000003</v>
      </c>
      <c r="G48" s="14">
        <f t="shared" si="13"/>
        <v>1358454.8040000002</v>
      </c>
      <c r="H48"/>
      <c r="I48" s="36">
        <v>0</v>
      </c>
      <c r="J48" s="36">
        <v>1</v>
      </c>
      <c r="K48" s="36">
        <f t="shared" si="0"/>
        <v>1</v>
      </c>
      <c r="L48"/>
      <c r="M48" s="14">
        <f t="shared" si="14"/>
        <v>0</v>
      </c>
      <c r="N48" s="14">
        <f t="shared" si="14"/>
        <v>1358454.8040000002</v>
      </c>
      <c r="O48" s="14">
        <f t="shared" si="14"/>
        <v>1358454.8040000002</v>
      </c>
    </row>
    <row r="49" spans="2:15" x14ac:dyDescent="0.45">
      <c r="B49" s="56" t="s">
        <v>227</v>
      </c>
      <c r="C49" s="57" t="s">
        <v>228</v>
      </c>
      <c r="D49" s="13" t="s">
        <v>169</v>
      </c>
      <c r="E49" s="36">
        <v>927.51</v>
      </c>
      <c r="F49" s="14">
        <v>1115.5899999999999</v>
      </c>
      <c r="G49" s="14">
        <f t="shared" si="13"/>
        <v>1034720.8808999999</v>
      </c>
      <c r="H49"/>
      <c r="I49" s="36">
        <v>0</v>
      </c>
      <c r="J49" s="36">
        <v>1</v>
      </c>
      <c r="K49" s="36">
        <f t="shared" si="0"/>
        <v>1</v>
      </c>
      <c r="L49"/>
      <c r="M49" s="14">
        <f t="shared" si="14"/>
        <v>0</v>
      </c>
      <c r="N49" s="14">
        <f t="shared" si="14"/>
        <v>1034720.8808999999</v>
      </c>
      <c r="O49" s="14">
        <f t="shared" si="14"/>
        <v>1034720.8808999999</v>
      </c>
    </row>
    <row r="50" spans="2:15" ht="48.6" x14ac:dyDescent="0.45">
      <c r="B50" s="56" t="s">
        <v>229</v>
      </c>
      <c r="C50" s="57" t="s">
        <v>230</v>
      </c>
      <c r="D50" s="13" t="s">
        <v>41</v>
      </c>
      <c r="E50" s="36">
        <v>10</v>
      </c>
      <c r="F50" s="14">
        <v>29416.6</v>
      </c>
      <c r="G50" s="14">
        <f t="shared" si="13"/>
        <v>294166</v>
      </c>
      <c r="H50"/>
      <c r="I50" s="36">
        <v>0</v>
      </c>
      <c r="J50" s="36">
        <v>1</v>
      </c>
      <c r="K50" s="36">
        <f t="shared" si="0"/>
        <v>1</v>
      </c>
      <c r="L50"/>
      <c r="M50" s="14">
        <f t="shared" si="14"/>
        <v>0</v>
      </c>
      <c r="N50" s="14">
        <f t="shared" si="14"/>
        <v>294166</v>
      </c>
      <c r="O50" s="14">
        <f t="shared" si="14"/>
        <v>294166</v>
      </c>
    </row>
    <row r="51" spans="2:15" x14ac:dyDescent="0.45">
      <c r="B51" s="53" t="s">
        <v>231</v>
      </c>
      <c r="C51" s="115" t="s">
        <v>75</v>
      </c>
      <c r="D51" s="116"/>
      <c r="E51" s="116"/>
      <c r="F51" s="117"/>
      <c r="G51" s="54">
        <f>SUM(G52:G56)</f>
        <v>4157923.1899999981</v>
      </c>
      <c r="H51"/>
      <c r="I51" s="58">
        <f>SUM(I52:I56)</f>
        <v>5</v>
      </c>
      <c r="J51" s="58">
        <f>SUM(J52:J56)</f>
        <v>0</v>
      </c>
      <c r="K51" s="58">
        <f t="shared" si="0"/>
        <v>5</v>
      </c>
      <c r="L51"/>
      <c r="M51" s="54">
        <f t="shared" ref="M51:O51" si="15">SUM(M52:M56)</f>
        <v>4157923.1899999981</v>
      </c>
      <c r="N51" s="54">
        <f t="shared" si="15"/>
        <v>0</v>
      </c>
      <c r="O51" s="54">
        <f t="shared" si="15"/>
        <v>4157923.1899999981</v>
      </c>
    </row>
    <row r="52" spans="2:15" x14ac:dyDescent="0.45">
      <c r="B52" s="56" t="s">
        <v>232</v>
      </c>
      <c r="C52" s="57" t="s">
        <v>168</v>
      </c>
      <c r="D52" s="13" t="s">
        <v>169</v>
      </c>
      <c r="E52" s="36">
        <v>47.55</v>
      </c>
      <c r="F52" s="14">
        <v>355.89905362776028</v>
      </c>
      <c r="G52" s="14">
        <f t="shared" si="9"/>
        <v>16923</v>
      </c>
      <c r="H52"/>
      <c r="I52" s="36">
        <v>1</v>
      </c>
      <c r="J52" s="36">
        <v>0</v>
      </c>
      <c r="K52" s="36">
        <f t="shared" si="0"/>
        <v>1</v>
      </c>
      <c r="L52"/>
      <c r="M52" s="14">
        <f t="shared" ref="M52:O56" si="16">I52*$G52</f>
        <v>16923</v>
      </c>
      <c r="N52" s="14">
        <f t="shared" si="16"/>
        <v>0</v>
      </c>
      <c r="O52" s="14">
        <f t="shared" si="16"/>
        <v>16923</v>
      </c>
    </row>
    <row r="53" spans="2:15" ht="32.4" x14ac:dyDescent="0.45">
      <c r="B53" s="56" t="s">
        <v>233</v>
      </c>
      <c r="C53" s="57" t="s">
        <v>549</v>
      </c>
      <c r="D53" s="13" t="s">
        <v>169</v>
      </c>
      <c r="E53" s="36">
        <v>1247.51</v>
      </c>
      <c r="F53" s="14">
        <v>1492.2333287909501</v>
      </c>
      <c r="G53" s="14">
        <f t="shared" si="9"/>
        <v>1861575.9999999981</v>
      </c>
      <c r="H53"/>
      <c r="I53" s="36">
        <v>1</v>
      </c>
      <c r="J53" s="36">
        <v>0</v>
      </c>
      <c r="K53" s="36">
        <f t="shared" si="0"/>
        <v>1</v>
      </c>
      <c r="L53"/>
      <c r="M53" s="14">
        <f t="shared" si="16"/>
        <v>1861575.9999999981</v>
      </c>
      <c r="N53" s="14">
        <f t="shared" si="16"/>
        <v>0</v>
      </c>
      <c r="O53" s="14">
        <f t="shared" si="16"/>
        <v>1861575.9999999981</v>
      </c>
    </row>
    <row r="54" spans="2:15" x14ac:dyDescent="0.45">
      <c r="B54" s="56" t="s">
        <v>234</v>
      </c>
      <c r="C54" s="57" t="s">
        <v>235</v>
      </c>
      <c r="D54" s="13" t="s">
        <v>41</v>
      </c>
      <c r="E54" s="36">
        <v>10</v>
      </c>
      <c r="F54" s="14">
        <v>10037.799999999999</v>
      </c>
      <c r="G54" s="14">
        <f t="shared" si="9"/>
        <v>100378</v>
      </c>
      <c r="H54"/>
      <c r="I54" s="36">
        <v>1</v>
      </c>
      <c r="J54" s="36">
        <v>0</v>
      </c>
      <c r="K54" s="36">
        <f t="shared" si="0"/>
        <v>1</v>
      </c>
      <c r="L54"/>
      <c r="M54" s="14">
        <f t="shared" si="16"/>
        <v>100378</v>
      </c>
      <c r="N54" s="14">
        <f t="shared" si="16"/>
        <v>0</v>
      </c>
      <c r="O54" s="14">
        <f t="shared" si="16"/>
        <v>100378</v>
      </c>
    </row>
    <row r="55" spans="2:15" ht="32.4" x14ac:dyDescent="0.45">
      <c r="B55" s="72" t="s">
        <v>236</v>
      </c>
      <c r="C55" s="73" t="s">
        <v>563</v>
      </c>
      <c r="D55" s="74" t="s">
        <v>41</v>
      </c>
      <c r="E55" s="75">
        <v>43</v>
      </c>
      <c r="F55" s="76">
        <v>49837.33</v>
      </c>
      <c r="G55" s="76">
        <f t="shared" si="9"/>
        <v>2143005.19</v>
      </c>
      <c r="H55"/>
      <c r="I55" s="36">
        <v>1</v>
      </c>
      <c r="J55" s="36">
        <v>0</v>
      </c>
      <c r="K55" s="36">
        <f t="shared" si="0"/>
        <v>1</v>
      </c>
      <c r="L55"/>
      <c r="M55" s="14">
        <f t="shared" si="16"/>
        <v>2143005.19</v>
      </c>
      <c r="N55" s="14">
        <f t="shared" si="16"/>
        <v>0</v>
      </c>
      <c r="O55" s="14">
        <f t="shared" si="16"/>
        <v>2143005.19</v>
      </c>
    </row>
    <row r="56" spans="2:15" x14ac:dyDescent="0.45">
      <c r="B56" s="56" t="s">
        <v>237</v>
      </c>
      <c r="C56" s="57" t="s">
        <v>238</v>
      </c>
      <c r="D56" s="13" t="s">
        <v>41</v>
      </c>
      <c r="E56" s="36">
        <v>94</v>
      </c>
      <c r="F56" s="14">
        <v>383.41489361702128</v>
      </c>
      <c r="G56" s="14">
        <f t="shared" si="9"/>
        <v>36041</v>
      </c>
      <c r="H56"/>
      <c r="I56" s="36">
        <v>1</v>
      </c>
      <c r="J56" s="36">
        <v>0</v>
      </c>
      <c r="K56" s="36">
        <f t="shared" si="0"/>
        <v>1</v>
      </c>
      <c r="L56"/>
      <c r="M56" s="14">
        <f t="shared" si="16"/>
        <v>36041</v>
      </c>
      <c r="N56" s="14">
        <f t="shared" si="16"/>
        <v>0</v>
      </c>
      <c r="O56" s="14">
        <f t="shared" si="16"/>
        <v>36041</v>
      </c>
    </row>
    <row r="57" spans="2:15" x14ac:dyDescent="0.45">
      <c r="B57" s="53" t="s">
        <v>239</v>
      </c>
      <c r="C57" s="115" t="s">
        <v>76</v>
      </c>
      <c r="D57" s="116"/>
      <c r="E57" s="116"/>
      <c r="F57" s="117"/>
      <c r="G57" s="54">
        <f>SUM(G58:G60)</f>
        <v>3571839.0000000014</v>
      </c>
      <c r="H57"/>
      <c r="I57" s="58">
        <f>SUM(I58:I60)</f>
        <v>3</v>
      </c>
      <c r="J57" s="58">
        <f>SUM(J58:J60)</f>
        <v>0</v>
      </c>
      <c r="K57" s="58">
        <f t="shared" si="0"/>
        <v>3</v>
      </c>
      <c r="L57"/>
      <c r="M57" s="54">
        <f t="shared" ref="M57:O57" si="17">SUM(M58:M60)</f>
        <v>3571839.0000000014</v>
      </c>
      <c r="N57" s="54">
        <f t="shared" si="17"/>
        <v>0</v>
      </c>
      <c r="O57" s="54">
        <f t="shared" si="17"/>
        <v>3571839.0000000014</v>
      </c>
    </row>
    <row r="58" spans="2:15" x14ac:dyDescent="0.45">
      <c r="B58" s="56" t="s">
        <v>240</v>
      </c>
      <c r="C58" s="57" t="s">
        <v>168</v>
      </c>
      <c r="D58" s="13" t="s">
        <v>169</v>
      </c>
      <c r="E58" s="36">
        <v>110</v>
      </c>
      <c r="F58" s="14">
        <v>229.47272727272727</v>
      </c>
      <c r="G58" s="14">
        <f t="shared" si="9"/>
        <v>25242</v>
      </c>
      <c r="H58"/>
      <c r="I58" s="36">
        <v>1</v>
      </c>
      <c r="J58" s="36">
        <v>0</v>
      </c>
      <c r="K58" s="36">
        <f t="shared" si="0"/>
        <v>1</v>
      </c>
      <c r="L58"/>
      <c r="M58" s="14">
        <f t="shared" ref="M58:O60" si="18">I58*$G58</f>
        <v>25242</v>
      </c>
      <c r="N58" s="14">
        <f t="shared" si="18"/>
        <v>0</v>
      </c>
      <c r="O58" s="14">
        <f t="shared" si="18"/>
        <v>25242</v>
      </c>
    </row>
    <row r="59" spans="2:15" ht="32.4" x14ac:dyDescent="0.45">
      <c r="B59" s="56" t="s">
        <v>241</v>
      </c>
      <c r="C59" s="57" t="s">
        <v>242</v>
      </c>
      <c r="D59" s="13" t="s">
        <v>169</v>
      </c>
      <c r="E59" s="36">
        <v>2428</v>
      </c>
      <c r="F59" s="14">
        <v>1288.9880560131801</v>
      </c>
      <c r="G59" s="14">
        <f t="shared" si="9"/>
        <v>3129663.0000000014</v>
      </c>
      <c r="H59"/>
      <c r="I59" s="36">
        <v>1</v>
      </c>
      <c r="J59" s="36">
        <v>0</v>
      </c>
      <c r="K59" s="36">
        <f t="shared" si="0"/>
        <v>1</v>
      </c>
      <c r="L59"/>
      <c r="M59" s="14">
        <f t="shared" si="18"/>
        <v>3129663.0000000014</v>
      </c>
      <c r="N59" s="14">
        <f t="shared" si="18"/>
        <v>0</v>
      </c>
      <c r="O59" s="14">
        <f t="shared" si="18"/>
        <v>3129663.0000000014</v>
      </c>
    </row>
    <row r="60" spans="2:15" x14ac:dyDescent="0.45">
      <c r="B60" s="56" t="s">
        <v>243</v>
      </c>
      <c r="C60" s="57" t="s">
        <v>244</v>
      </c>
      <c r="D60" s="13" t="s">
        <v>41</v>
      </c>
      <c r="E60" s="36">
        <v>1</v>
      </c>
      <c r="F60" s="14">
        <v>416934</v>
      </c>
      <c r="G60" s="14">
        <f t="shared" si="9"/>
        <v>416934</v>
      </c>
      <c r="H60"/>
      <c r="I60" s="36">
        <v>1</v>
      </c>
      <c r="J60" s="36">
        <v>0</v>
      </c>
      <c r="K60" s="36">
        <f t="shared" si="0"/>
        <v>1</v>
      </c>
      <c r="L60"/>
      <c r="M60" s="14">
        <f t="shared" si="18"/>
        <v>416934</v>
      </c>
      <c r="N60" s="14">
        <f t="shared" si="18"/>
        <v>0</v>
      </c>
      <c r="O60" s="14">
        <f t="shared" si="18"/>
        <v>416934</v>
      </c>
    </row>
    <row r="61" spans="2:15" x14ac:dyDescent="0.45">
      <c r="B61" s="53" t="s">
        <v>245</v>
      </c>
      <c r="C61" s="115" t="s">
        <v>246</v>
      </c>
      <c r="D61" s="116"/>
      <c r="E61" s="116"/>
      <c r="F61" s="117"/>
      <c r="G61" s="54">
        <f>SUM(G62:G68)</f>
        <v>11920881.957599977</v>
      </c>
      <c r="H61"/>
      <c r="I61" s="58">
        <f>SUM(I62:I68)</f>
        <v>7</v>
      </c>
      <c r="J61" s="58">
        <f>SUM(J62:J68)</f>
        <v>0</v>
      </c>
      <c r="K61" s="58">
        <f t="shared" si="0"/>
        <v>7</v>
      </c>
      <c r="L61"/>
      <c r="M61" s="54">
        <f t="shared" ref="M61:O61" si="19">SUM(M62:M68)</f>
        <v>11920881.957599977</v>
      </c>
      <c r="N61" s="54">
        <f t="shared" si="19"/>
        <v>0</v>
      </c>
      <c r="O61" s="54">
        <f t="shared" si="19"/>
        <v>11920881.957599977</v>
      </c>
    </row>
    <row r="62" spans="2:15" x14ac:dyDescent="0.45">
      <c r="B62" s="56" t="s">
        <v>247</v>
      </c>
      <c r="C62" s="57" t="s">
        <v>168</v>
      </c>
      <c r="D62" s="13" t="s">
        <v>169</v>
      </c>
      <c r="E62" s="36">
        <v>109.86</v>
      </c>
      <c r="F62" s="14">
        <v>1244.7582377571455</v>
      </c>
      <c r="G62" s="14">
        <f t="shared" si="9"/>
        <v>136749.14000000001</v>
      </c>
      <c r="H62"/>
      <c r="I62" s="36">
        <v>1</v>
      </c>
      <c r="J62" s="36">
        <v>0</v>
      </c>
      <c r="K62" s="36">
        <f t="shared" si="0"/>
        <v>1</v>
      </c>
      <c r="L62"/>
      <c r="M62" s="14">
        <f t="shared" ref="M62:O68" si="20">I62*$G62</f>
        <v>136749.14000000001</v>
      </c>
      <c r="N62" s="14">
        <f t="shared" si="20"/>
        <v>0</v>
      </c>
      <c r="O62" s="14">
        <f t="shared" si="20"/>
        <v>136749.14000000001</v>
      </c>
    </row>
    <row r="63" spans="2:15" ht="64.8" x14ac:dyDescent="0.45">
      <c r="B63" s="56" t="s">
        <v>248</v>
      </c>
      <c r="C63" s="57" t="s">
        <v>550</v>
      </c>
      <c r="D63" s="13" t="s">
        <v>169</v>
      </c>
      <c r="E63" s="36">
        <v>4504.5</v>
      </c>
      <c r="F63" s="14">
        <v>1429.8776046175999</v>
      </c>
      <c r="G63" s="14">
        <f t="shared" si="9"/>
        <v>6440883.6699999785</v>
      </c>
      <c r="H63"/>
      <c r="I63" s="36">
        <v>1</v>
      </c>
      <c r="J63" s="36">
        <v>0</v>
      </c>
      <c r="K63" s="36">
        <f t="shared" si="0"/>
        <v>1</v>
      </c>
      <c r="L63"/>
      <c r="M63" s="14">
        <f t="shared" si="20"/>
        <v>6440883.6699999785</v>
      </c>
      <c r="N63" s="14">
        <f t="shared" si="20"/>
        <v>0</v>
      </c>
      <c r="O63" s="14">
        <f t="shared" si="20"/>
        <v>6440883.6699999785</v>
      </c>
    </row>
    <row r="64" spans="2:15" ht="32.4" x14ac:dyDescent="0.45">
      <c r="B64" s="56" t="s">
        <v>249</v>
      </c>
      <c r="C64" s="57" t="s">
        <v>250</v>
      </c>
      <c r="D64" s="13" t="s">
        <v>251</v>
      </c>
      <c r="E64" s="36">
        <v>140.52000000000001</v>
      </c>
      <c r="F64" s="14">
        <v>115.2884998576715</v>
      </c>
      <c r="G64" s="14">
        <f t="shared" si="9"/>
        <v>16200.34</v>
      </c>
      <c r="H64"/>
      <c r="I64" s="36">
        <v>1</v>
      </c>
      <c r="J64" s="36">
        <v>0</v>
      </c>
      <c r="K64" s="36">
        <f t="shared" si="0"/>
        <v>1</v>
      </c>
      <c r="L64"/>
      <c r="M64" s="14">
        <f t="shared" si="20"/>
        <v>16200.34</v>
      </c>
      <c r="N64" s="14">
        <f t="shared" si="20"/>
        <v>0</v>
      </c>
      <c r="O64" s="14">
        <f t="shared" si="20"/>
        <v>16200.34</v>
      </c>
    </row>
    <row r="65" spans="2:15" x14ac:dyDescent="0.45">
      <c r="B65" s="56" t="s">
        <v>252</v>
      </c>
      <c r="C65" s="57" t="s">
        <v>253</v>
      </c>
      <c r="D65" s="13" t="s">
        <v>41</v>
      </c>
      <c r="E65" s="36">
        <v>16</v>
      </c>
      <c r="F65" s="14">
        <v>25776.125</v>
      </c>
      <c r="G65" s="14">
        <f t="shared" si="9"/>
        <v>412418</v>
      </c>
      <c r="H65"/>
      <c r="I65" s="36">
        <v>1</v>
      </c>
      <c r="J65" s="36">
        <v>0</v>
      </c>
      <c r="K65" s="36">
        <f t="shared" si="0"/>
        <v>1</v>
      </c>
      <c r="L65"/>
      <c r="M65" s="14">
        <f t="shared" si="20"/>
        <v>412418</v>
      </c>
      <c r="N65" s="14">
        <f t="shared" si="20"/>
        <v>0</v>
      </c>
      <c r="O65" s="14">
        <f t="shared" si="20"/>
        <v>412418</v>
      </c>
    </row>
    <row r="66" spans="2:15" ht="48.6" x14ac:dyDescent="0.45">
      <c r="B66" s="72" t="s">
        <v>254</v>
      </c>
      <c r="C66" s="73" t="s">
        <v>570</v>
      </c>
      <c r="D66" s="74" t="s">
        <v>41</v>
      </c>
      <c r="E66" s="75">
        <v>60</v>
      </c>
      <c r="F66" s="76">
        <v>27827.759999999998</v>
      </c>
      <c r="G66" s="76">
        <f t="shared" si="9"/>
        <v>1669665.5999999999</v>
      </c>
      <c r="H66"/>
      <c r="I66" s="36">
        <v>1</v>
      </c>
      <c r="J66" s="36">
        <v>0</v>
      </c>
      <c r="K66" s="36">
        <f t="shared" si="0"/>
        <v>1</v>
      </c>
      <c r="L66"/>
      <c r="M66" s="14">
        <f t="shared" si="20"/>
        <v>1669665.5999999999</v>
      </c>
      <c r="N66" s="14">
        <f t="shared" si="20"/>
        <v>0</v>
      </c>
      <c r="O66" s="14">
        <f t="shared" si="20"/>
        <v>1669665.5999999999</v>
      </c>
    </row>
    <row r="67" spans="2:15" ht="48.6" x14ac:dyDescent="0.45">
      <c r="B67" s="56" t="s">
        <v>255</v>
      </c>
      <c r="C67" s="57" t="s">
        <v>199</v>
      </c>
      <c r="D67" s="13" t="s">
        <v>169</v>
      </c>
      <c r="E67" s="36">
        <v>1940.42</v>
      </c>
      <c r="F67" s="14">
        <v>344.89154409870025</v>
      </c>
      <c r="G67" s="14">
        <f t="shared" si="9"/>
        <v>669234.44999999995</v>
      </c>
      <c r="H67"/>
      <c r="I67" s="36">
        <v>1</v>
      </c>
      <c r="J67" s="36">
        <v>0</v>
      </c>
      <c r="K67" s="36">
        <f t="shared" si="0"/>
        <v>1</v>
      </c>
      <c r="L67"/>
      <c r="M67" s="14">
        <f t="shared" si="20"/>
        <v>669234.44999999995</v>
      </c>
      <c r="N67" s="14">
        <f t="shared" si="20"/>
        <v>0</v>
      </c>
      <c r="O67" s="14">
        <f t="shared" si="20"/>
        <v>669234.44999999995</v>
      </c>
    </row>
    <row r="68" spans="2:15" ht="97.2" x14ac:dyDescent="0.45">
      <c r="B68" s="77" t="s">
        <v>256</v>
      </c>
      <c r="C68" s="78" t="s">
        <v>555</v>
      </c>
      <c r="D68" s="79" t="s">
        <v>169</v>
      </c>
      <c r="E68" s="80">
        <v>437.71</v>
      </c>
      <c r="F68" s="81">
        <v>5884.56</v>
      </c>
      <c r="G68" s="81">
        <f t="shared" si="9"/>
        <v>2575730.7576000001</v>
      </c>
      <c r="H68"/>
      <c r="I68" s="36">
        <v>1</v>
      </c>
      <c r="J68" s="36">
        <v>0</v>
      </c>
      <c r="K68" s="36">
        <f t="shared" si="0"/>
        <v>1</v>
      </c>
      <c r="L68"/>
      <c r="M68" s="14">
        <f t="shared" si="20"/>
        <v>2575730.7576000001</v>
      </c>
      <c r="N68" s="14">
        <f t="shared" si="20"/>
        <v>0</v>
      </c>
      <c r="O68" s="14">
        <f t="shared" si="20"/>
        <v>2575730.7576000001</v>
      </c>
    </row>
    <row r="69" spans="2:15" x14ac:dyDescent="0.45">
      <c r="B69" s="53" t="s">
        <v>257</v>
      </c>
      <c r="C69" s="115" t="s">
        <v>78</v>
      </c>
      <c r="D69" s="116"/>
      <c r="E69" s="116"/>
      <c r="F69" s="117"/>
      <c r="G69" s="54">
        <f>SUM(G70:G74)</f>
        <v>9652280.8693428971</v>
      </c>
      <c r="H69"/>
      <c r="I69" s="58">
        <f>SUM(I70:I74)</f>
        <v>5</v>
      </c>
      <c r="J69" s="58">
        <f>SUM(J70:J74)</f>
        <v>0</v>
      </c>
      <c r="K69" s="58">
        <f t="shared" si="0"/>
        <v>5</v>
      </c>
      <c r="L69"/>
      <c r="M69" s="54">
        <f t="shared" ref="M69:O69" si="21">SUM(M70:M74)</f>
        <v>9652280.8693428971</v>
      </c>
      <c r="N69" s="54">
        <f t="shared" si="21"/>
        <v>0</v>
      </c>
      <c r="O69" s="54">
        <f t="shared" si="21"/>
        <v>9652280.8693428971</v>
      </c>
    </row>
    <row r="70" spans="2:15" x14ac:dyDescent="0.45">
      <c r="B70" s="56" t="s">
        <v>258</v>
      </c>
      <c r="C70" s="57" t="s">
        <v>168</v>
      </c>
      <c r="D70" s="13" t="s">
        <v>169</v>
      </c>
      <c r="E70" s="36">
        <v>200</v>
      </c>
      <c r="F70" s="14">
        <v>370.65499999999997</v>
      </c>
      <c r="G70" s="14">
        <f t="shared" si="9"/>
        <v>74131</v>
      </c>
      <c r="H70"/>
      <c r="I70" s="36">
        <v>1</v>
      </c>
      <c r="J70" s="36">
        <v>0</v>
      </c>
      <c r="K70" s="36">
        <f t="shared" si="0"/>
        <v>1</v>
      </c>
      <c r="L70"/>
      <c r="M70" s="14">
        <f t="shared" ref="M70:O74" si="22">I70*$G70</f>
        <v>74131</v>
      </c>
      <c r="N70" s="14">
        <f t="shared" si="22"/>
        <v>0</v>
      </c>
      <c r="O70" s="14">
        <f t="shared" si="22"/>
        <v>74131</v>
      </c>
    </row>
    <row r="71" spans="2:15" ht="32.4" x14ac:dyDescent="0.45">
      <c r="B71" s="56" t="s">
        <v>259</v>
      </c>
      <c r="C71" s="57" t="s">
        <v>242</v>
      </c>
      <c r="D71" s="13" t="s">
        <v>169</v>
      </c>
      <c r="E71" s="36">
        <v>3099.2</v>
      </c>
      <c r="F71" s="14">
        <v>962.79267875580001</v>
      </c>
      <c r="G71" s="14">
        <f t="shared" si="9"/>
        <v>2983887.0699999752</v>
      </c>
      <c r="H71"/>
      <c r="I71" s="36">
        <v>1</v>
      </c>
      <c r="J71" s="36">
        <v>0</v>
      </c>
      <c r="K71" s="36">
        <f t="shared" si="0"/>
        <v>1</v>
      </c>
      <c r="L71"/>
      <c r="M71" s="14">
        <f t="shared" si="22"/>
        <v>2983887.0699999752</v>
      </c>
      <c r="N71" s="14">
        <f t="shared" si="22"/>
        <v>0</v>
      </c>
      <c r="O71" s="14">
        <f t="shared" si="22"/>
        <v>2983887.0699999752</v>
      </c>
    </row>
    <row r="72" spans="2:15" x14ac:dyDescent="0.45">
      <c r="B72" s="56" t="s">
        <v>260</v>
      </c>
      <c r="C72" s="57" t="s">
        <v>261</v>
      </c>
      <c r="D72" s="13" t="s">
        <v>251</v>
      </c>
      <c r="E72" s="36">
        <v>1745</v>
      </c>
      <c r="F72" s="14">
        <v>18.449283667621778</v>
      </c>
      <c r="G72" s="14">
        <f t="shared" si="9"/>
        <v>32194.000000000004</v>
      </c>
      <c r="H72"/>
      <c r="I72" s="36">
        <v>1</v>
      </c>
      <c r="J72" s="36">
        <v>0</v>
      </c>
      <c r="K72" s="36">
        <f t="shared" si="0"/>
        <v>1</v>
      </c>
      <c r="L72"/>
      <c r="M72" s="14">
        <f t="shared" si="22"/>
        <v>32194.000000000004</v>
      </c>
      <c r="N72" s="14">
        <f t="shared" si="22"/>
        <v>0</v>
      </c>
      <c r="O72" s="14">
        <f t="shared" si="22"/>
        <v>32194.000000000004</v>
      </c>
    </row>
    <row r="73" spans="2:15" ht="113.4" x14ac:dyDescent="0.45">
      <c r="B73" s="77" t="s">
        <v>262</v>
      </c>
      <c r="C73" s="78" t="s">
        <v>554</v>
      </c>
      <c r="D73" s="79" t="s">
        <v>169</v>
      </c>
      <c r="E73" s="80">
        <v>5962.91</v>
      </c>
      <c r="F73" s="81">
        <v>747.17014164944999</v>
      </c>
      <c r="G73" s="81">
        <f t="shared" si="9"/>
        <v>4455308.3093429217</v>
      </c>
      <c r="H73"/>
      <c r="I73" s="36">
        <v>1</v>
      </c>
      <c r="J73" s="36">
        <v>0</v>
      </c>
      <c r="K73" s="36">
        <f t="shared" ref="K73:K142" si="23">SUM(I73,J73)</f>
        <v>1</v>
      </c>
      <c r="L73"/>
      <c r="M73" s="14">
        <f t="shared" si="22"/>
        <v>4455308.3093429217</v>
      </c>
      <c r="N73" s="14">
        <f t="shared" si="22"/>
        <v>0</v>
      </c>
      <c r="O73" s="14">
        <f t="shared" si="22"/>
        <v>4455308.3093429217</v>
      </c>
    </row>
    <row r="74" spans="2:15" ht="32.4" x14ac:dyDescent="0.45">
      <c r="B74" s="72" t="s">
        <v>263</v>
      </c>
      <c r="C74" s="73" t="s">
        <v>563</v>
      </c>
      <c r="D74" s="74" t="s">
        <v>41</v>
      </c>
      <c r="E74" s="75">
        <v>43</v>
      </c>
      <c r="F74" s="76">
        <v>48994.43</v>
      </c>
      <c r="G74" s="76">
        <f t="shared" si="9"/>
        <v>2106760.4900000002</v>
      </c>
      <c r="H74"/>
      <c r="I74" s="36">
        <v>1</v>
      </c>
      <c r="J74" s="36">
        <v>0</v>
      </c>
      <c r="K74" s="36">
        <f t="shared" si="23"/>
        <v>1</v>
      </c>
      <c r="L74"/>
      <c r="M74" s="14">
        <f t="shared" si="22"/>
        <v>2106760.4900000002</v>
      </c>
      <c r="N74" s="14">
        <f t="shared" si="22"/>
        <v>0</v>
      </c>
      <c r="O74" s="14">
        <f t="shared" si="22"/>
        <v>2106760.4900000002</v>
      </c>
    </row>
    <row r="75" spans="2:15" x14ac:dyDescent="0.45">
      <c r="B75" s="53" t="s">
        <v>264</v>
      </c>
      <c r="C75" s="115" t="s">
        <v>79</v>
      </c>
      <c r="D75" s="116"/>
      <c r="E75" s="116"/>
      <c r="F75" s="117"/>
      <c r="G75" s="54">
        <f>SUM(G76:G82)</f>
        <v>9872409.1851999909</v>
      </c>
      <c r="H75"/>
      <c r="I75" s="58">
        <f>SUM(I76:I82)</f>
        <v>7</v>
      </c>
      <c r="J75" s="58">
        <f>SUM(J76:J82)</f>
        <v>0</v>
      </c>
      <c r="K75" s="58">
        <f t="shared" si="23"/>
        <v>7</v>
      </c>
      <c r="L75"/>
      <c r="M75" s="54">
        <f t="shared" ref="M75:O75" si="24">SUM(M76:M82)</f>
        <v>9872409.1851999909</v>
      </c>
      <c r="N75" s="54">
        <f t="shared" si="24"/>
        <v>0</v>
      </c>
      <c r="O75" s="54">
        <f t="shared" si="24"/>
        <v>9872409.1851999909</v>
      </c>
    </row>
    <row r="76" spans="2:15" x14ac:dyDescent="0.45">
      <c r="B76" s="56" t="s">
        <v>265</v>
      </c>
      <c r="C76" s="57" t="s">
        <v>168</v>
      </c>
      <c r="D76" s="13" t="s">
        <v>169</v>
      </c>
      <c r="E76" s="36">
        <v>123.12</v>
      </c>
      <c r="F76" s="14">
        <v>103.72807017543859</v>
      </c>
      <c r="G76" s="14">
        <f t="shared" si="9"/>
        <v>12771</v>
      </c>
      <c r="H76"/>
      <c r="I76" s="36">
        <v>1</v>
      </c>
      <c r="J76" s="36">
        <v>0</v>
      </c>
      <c r="K76" s="36">
        <f t="shared" si="23"/>
        <v>1</v>
      </c>
      <c r="L76"/>
      <c r="M76" s="14">
        <f t="shared" ref="M76:O82" si="25">I76*$G76</f>
        <v>12771</v>
      </c>
      <c r="N76" s="14">
        <f t="shared" si="25"/>
        <v>0</v>
      </c>
      <c r="O76" s="14">
        <f t="shared" si="25"/>
        <v>12771</v>
      </c>
    </row>
    <row r="77" spans="2:15" ht="64.8" x14ac:dyDescent="0.45">
      <c r="B77" s="56" t="s">
        <v>266</v>
      </c>
      <c r="C77" s="57" t="s">
        <v>203</v>
      </c>
      <c r="D77" s="13" t="s">
        <v>169</v>
      </c>
      <c r="E77" s="36">
        <v>1324.22</v>
      </c>
      <c r="F77" s="14">
        <v>1743.28980078838</v>
      </c>
      <c r="G77" s="14">
        <f t="shared" si="9"/>
        <v>2308499.2199999886</v>
      </c>
      <c r="H77"/>
      <c r="I77" s="36">
        <v>1</v>
      </c>
      <c r="J77" s="36">
        <v>0</v>
      </c>
      <c r="K77" s="36">
        <f t="shared" si="23"/>
        <v>1</v>
      </c>
      <c r="L77"/>
      <c r="M77" s="14">
        <f t="shared" si="25"/>
        <v>2308499.2199999886</v>
      </c>
      <c r="N77" s="14">
        <f t="shared" si="25"/>
        <v>0</v>
      </c>
      <c r="O77" s="14">
        <f t="shared" si="25"/>
        <v>2308499.2199999886</v>
      </c>
    </row>
    <row r="78" spans="2:15" ht="32.4" x14ac:dyDescent="0.45">
      <c r="B78" s="72" t="s">
        <v>267</v>
      </c>
      <c r="C78" s="73" t="s">
        <v>567</v>
      </c>
      <c r="D78" s="74" t="s">
        <v>41</v>
      </c>
      <c r="E78" s="75">
        <v>23</v>
      </c>
      <c r="F78" s="76">
        <v>750.34</v>
      </c>
      <c r="G78" s="76">
        <f t="shared" si="9"/>
        <v>17257.82</v>
      </c>
      <c r="H78"/>
      <c r="I78" s="36">
        <v>1</v>
      </c>
      <c r="J78" s="36">
        <v>0</v>
      </c>
      <c r="K78" s="36">
        <f t="shared" si="23"/>
        <v>1</v>
      </c>
      <c r="L78"/>
      <c r="M78" s="14">
        <f t="shared" si="25"/>
        <v>17257.82</v>
      </c>
      <c r="N78" s="14">
        <f t="shared" si="25"/>
        <v>0</v>
      </c>
      <c r="O78" s="14">
        <f t="shared" si="25"/>
        <v>17257.82</v>
      </c>
    </row>
    <row r="79" spans="2:15" ht="48.6" x14ac:dyDescent="0.45">
      <c r="B79" s="56" t="s">
        <v>268</v>
      </c>
      <c r="C79" s="57" t="s">
        <v>199</v>
      </c>
      <c r="D79" s="13" t="s">
        <v>169</v>
      </c>
      <c r="E79" s="36">
        <v>1103.1400000000001</v>
      </c>
      <c r="F79" s="14">
        <v>306.29804920499663</v>
      </c>
      <c r="G79" s="14">
        <f t="shared" si="9"/>
        <v>337889.63</v>
      </c>
      <c r="H79"/>
      <c r="I79" s="36">
        <v>1</v>
      </c>
      <c r="J79" s="36">
        <v>0</v>
      </c>
      <c r="K79" s="36">
        <f t="shared" si="23"/>
        <v>1</v>
      </c>
      <c r="L79"/>
      <c r="M79" s="14">
        <f t="shared" si="25"/>
        <v>337889.63</v>
      </c>
      <c r="N79" s="14">
        <f t="shared" si="25"/>
        <v>0</v>
      </c>
      <c r="O79" s="14">
        <f t="shared" si="25"/>
        <v>337889.63</v>
      </c>
    </row>
    <row r="80" spans="2:15" ht="113.4" x14ac:dyDescent="0.45">
      <c r="B80" s="77" t="s">
        <v>269</v>
      </c>
      <c r="C80" s="78" t="s">
        <v>554</v>
      </c>
      <c r="D80" s="79" t="s">
        <v>169</v>
      </c>
      <c r="E80" s="80">
        <v>1134.6400000000001</v>
      </c>
      <c r="F80" s="81">
        <v>6119.68</v>
      </c>
      <c r="G80" s="81">
        <f t="shared" si="9"/>
        <v>6943633.7152000014</v>
      </c>
      <c r="H80"/>
      <c r="I80" s="36">
        <v>1</v>
      </c>
      <c r="J80" s="36">
        <v>0</v>
      </c>
      <c r="K80" s="36">
        <f t="shared" si="23"/>
        <v>1</v>
      </c>
      <c r="L80"/>
      <c r="M80" s="14">
        <f t="shared" si="25"/>
        <v>6943633.7152000014</v>
      </c>
      <c r="N80" s="14">
        <f t="shared" si="25"/>
        <v>0</v>
      </c>
      <c r="O80" s="14">
        <f t="shared" si="25"/>
        <v>6943633.7152000014</v>
      </c>
    </row>
    <row r="81" spans="2:15" x14ac:dyDescent="0.45">
      <c r="B81" s="56" t="s">
        <v>270</v>
      </c>
      <c r="C81" s="57" t="s">
        <v>210</v>
      </c>
      <c r="D81" s="13" t="s">
        <v>41</v>
      </c>
      <c r="E81" s="36">
        <v>20</v>
      </c>
      <c r="F81" s="14">
        <v>3956.3</v>
      </c>
      <c r="G81" s="14">
        <f t="shared" si="9"/>
        <v>79126</v>
      </c>
      <c r="H81"/>
      <c r="I81" s="36">
        <v>1</v>
      </c>
      <c r="J81" s="36">
        <v>0</v>
      </c>
      <c r="K81" s="36">
        <f t="shared" si="23"/>
        <v>1</v>
      </c>
      <c r="L81"/>
      <c r="M81" s="14">
        <f t="shared" si="25"/>
        <v>79126</v>
      </c>
      <c r="N81" s="14">
        <f t="shared" si="25"/>
        <v>0</v>
      </c>
      <c r="O81" s="14">
        <f t="shared" si="25"/>
        <v>79126</v>
      </c>
    </row>
    <row r="82" spans="2:15" x14ac:dyDescent="0.45">
      <c r="B82" s="56" t="s">
        <v>271</v>
      </c>
      <c r="C82" s="57" t="s">
        <v>212</v>
      </c>
      <c r="D82" s="13" t="s">
        <v>41</v>
      </c>
      <c r="E82" s="36">
        <v>35</v>
      </c>
      <c r="F82" s="14">
        <v>4949.4799999999996</v>
      </c>
      <c r="G82" s="14">
        <f t="shared" si="9"/>
        <v>173231.8</v>
      </c>
      <c r="H82"/>
      <c r="I82" s="36">
        <v>1</v>
      </c>
      <c r="J82" s="36">
        <v>0</v>
      </c>
      <c r="K82" s="36">
        <f t="shared" si="23"/>
        <v>1</v>
      </c>
      <c r="L82"/>
      <c r="M82" s="14">
        <f t="shared" si="25"/>
        <v>173231.8</v>
      </c>
      <c r="N82" s="14">
        <f t="shared" si="25"/>
        <v>0</v>
      </c>
      <c r="O82" s="14">
        <f t="shared" si="25"/>
        <v>173231.8</v>
      </c>
    </row>
    <row r="83" spans="2:15" x14ac:dyDescent="0.45">
      <c r="B83" s="53" t="s">
        <v>272</v>
      </c>
      <c r="C83" s="115" t="s">
        <v>80</v>
      </c>
      <c r="D83" s="116"/>
      <c r="E83" s="116"/>
      <c r="F83" s="117"/>
      <c r="G83" s="54">
        <f>SUM(G84)</f>
        <v>930768.7</v>
      </c>
      <c r="H83"/>
      <c r="I83" s="58">
        <f>SUM(I84)</f>
        <v>0</v>
      </c>
      <c r="J83" s="58">
        <f>SUM(J84)</f>
        <v>1</v>
      </c>
      <c r="K83" s="58">
        <f t="shared" si="23"/>
        <v>1</v>
      </c>
      <c r="L83"/>
      <c r="M83" s="54">
        <f t="shared" ref="M83:O83" si="26">SUM(M84)</f>
        <v>0</v>
      </c>
      <c r="N83" s="54">
        <f t="shared" si="26"/>
        <v>930768.7</v>
      </c>
      <c r="O83" s="54">
        <f t="shared" si="26"/>
        <v>930768.7</v>
      </c>
    </row>
    <row r="84" spans="2:15" ht="64.8" x14ac:dyDescent="0.45">
      <c r="B84" s="82" t="s">
        <v>273</v>
      </c>
      <c r="C84" s="73" t="s">
        <v>571</v>
      </c>
      <c r="D84" s="74" t="s">
        <v>41</v>
      </c>
      <c r="E84" s="75">
        <v>34</v>
      </c>
      <c r="F84" s="76">
        <v>27375.55</v>
      </c>
      <c r="G84" s="76">
        <f t="shared" si="9"/>
        <v>930768.7</v>
      </c>
      <c r="H84"/>
      <c r="I84" s="36">
        <v>0</v>
      </c>
      <c r="J84" s="36">
        <v>1</v>
      </c>
      <c r="K84" s="36">
        <f t="shared" si="23"/>
        <v>1</v>
      </c>
      <c r="L84"/>
      <c r="M84" s="14">
        <f t="shared" ref="M84:O86" si="27">I84*$G84</f>
        <v>0</v>
      </c>
      <c r="N84" s="14">
        <f t="shared" si="27"/>
        <v>930768.7</v>
      </c>
      <c r="O84" s="14">
        <f t="shared" si="27"/>
        <v>930768.7</v>
      </c>
    </row>
    <row r="85" spans="2:15" x14ac:dyDescent="0.45">
      <c r="B85" s="53" t="s">
        <v>275</v>
      </c>
      <c r="C85" s="115" t="s">
        <v>81</v>
      </c>
      <c r="D85" s="116"/>
      <c r="E85" s="116"/>
      <c r="F85" s="117"/>
      <c r="G85" s="54">
        <f>SUM(G86)</f>
        <v>1014836.36</v>
      </c>
      <c r="H85"/>
      <c r="I85" s="58">
        <f>SUM(I86)</f>
        <v>0</v>
      </c>
      <c r="J85" s="58">
        <f>SUM(J86)</f>
        <v>1</v>
      </c>
      <c r="K85" s="58">
        <f t="shared" si="23"/>
        <v>1</v>
      </c>
      <c r="L85"/>
      <c r="M85" s="54">
        <f t="shared" ref="M85:O85" si="28">SUM(M86)</f>
        <v>0</v>
      </c>
      <c r="N85" s="54">
        <f t="shared" si="28"/>
        <v>1014836.36</v>
      </c>
      <c r="O85" s="54">
        <f t="shared" si="28"/>
        <v>1014836.36</v>
      </c>
    </row>
    <row r="86" spans="2:15" ht="64.8" x14ac:dyDescent="0.45">
      <c r="B86" s="82" t="s">
        <v>276</v>
      </c>
      <c r="C86" s="73" t="s">
        <v>571</v>
      </c>
      <c r="D86" s="74" t="s">
        <v>41</v>
      </c>
      <c r="E86" s="75">
        <v>92</v>
      </c>
      <c r="F86" s="76">
        <v>11030.83</v>
      </c>
      <c r="G86" s="76">
        <f t="shared" si="9"/>
        <v>1014836.36</v>
      </c>
      <c r="H86"/>
      <c r="I86" s="36">
        <v>0</v>
      </c>
      <c r="J86" s="36">
        <v>1</v>
      </c>
      <c r="K86" s="36">
        <f t="shared" si="23"/>
        <v>1</v>
      </c>
      <c r="L86"/>
      <c r="M86" s="14">
        <f t="shared" si="27"/>
        <v>0</v>
      </c>
      <c r="N86" s="14">
        <f t="shared" si="27"/>
        <v>1014836.36</v>
      </c>
      <c r="O86" s="14">
        <f t="shared" si="27"/>
        <v>1014836.36</v>
      </c>
    </row>
    <row r="87" spans="2:15" x14ac:dyDescent="0.45">
      <c r="B87" s="69" t="s">
        <v>522</v>
      </c>
      <c r="C87" s="121" t="s">
        <v>523</v>
      </c>
      <c r="D87" s="121"/>
      <c r="E87" s="121"/>
      <c r="F87" s="122"/>
      <c r="G87" s="51">
        <f>SUM(G88,G95,G108,G117,G125,G132,G140,G102)</f>
        <v>80391146.30643259</v>
      </c>
      <c r="H87"/>
      <c r="I87" s="52">
        <f>SUM(I88,I95,I108,I117,I125,I132,I140,I102)</f>
        <v>0</v>
      </c>
      <c r="J87" s="52">
        <f>SUM(J88,J95,J108,J117,J125,J132,J140,J102)</f>
        <v>52</v>
      </c>
      <c r="K87" s="52">
        <f t="shared" si="23"/>
        <v>52</v>
      </c>
      <c r="L87"/>
      <c r="M87" s="51">
        <f>SUM(M88,M95,M108,M117,M125,M132,M140,M102)</f>
        <v>0</v>
      </c>
      <c r="N87" s="51">
        <f>SUM(N88,N95,N108,N117,N125,N132,N140,N102)</f>
        <v>80391146.30643259</v>
      </c>
      <c r="O87" s="51">
        <f>SUM(O88,O95,O108,O117,O125,O132,O140,O102)</f>
        <v>80391146.30643259</v>
      </c>
    </row>
    <row r="88" spans="2:15" x14ac:dyDescent="0.45">
      <c r="B88" s="53" t="s">
        <v>28</v>
      </c>
      <c r="C88" s="115" t="s">
        <v>93</v>
      </c>
      <c r="D88" s="116"/>
      <c r="E88" s="116"/>
      <c r="F88" s="117"/>
      <c r="G88" s="54">
        <f>SUM(G89:G94)</f>
        <v>9906977.4866610728</v>
      </c>
      <c r="H88"/>
      <c r="I88" s="58">
        <f>SUM(I89:I94)</f>
        <v>0</v>
      </c>
      <c r="J88" s="58">
        <f>SUM(J89:J94)</f>
        <v>6</v>
      </c>
      <c r="K88" s="58">
        <f t="shared" si="23"/>
        <v>6</v>
      </c>
      <c r="L88"/>
      <c r="M88" s="54">
        <f t="shared" ref="M88:O88" si="29">SUM(M89:M94)</f>
        <v>0</v>
      </c>
      <c r="N88" s="54">
        <f t="shared" si="29"/>
        <v>9906977.4866610728</v>
      </c>
      <c r="O88" s="54">
        <f t="shared" si="29"/>
        <v>9906977.4866610728</v>
      </c>
    </row>
    <row r="89" spans="2:15" x14ac:dyDescent="0.45">
      <c r="B89" s="56" t="s">
        <v>277</v>
      </c>
      <c r="C89" s="57" t="s">
        <v>168</v>
      </c>
      <c r="D89" s="13" t="s">
        <v>169</v>
      </c>
      <c r="E89" s="36">
        <v>1223.83</v>
      </c>
      <c r="F89" s="14">
        <v>1364.8837510610731</v>
      </c>
      <c r="G89" s="14">
        <f t="shared" ref="G89:G147" si="30">E89*F89</f>
        <v>1670385.681061073</v>
      </c>
      <c r="H89"/>
      <c r="I89" s="36">
        <v>0</v>
      </c>
      <c r="J89" s="36">
        <v>1</v>
      </c>
      <c r="K89" s="36">
        <f t="shared" si="23"/>
        <v>1</v>
      </c>
      <c r="L89"/>
      <c r="M89" s="14">
        <f t="shared" ref="M89:O94" si="31">I89*$G89</f>
        <v>0</v>
      </c>
      <c r="N89" s="14">
        <f t="shared" si="31"/>
        <v>1670385.681061073</v>
      </c>
      <c r="O89" s="14">
        <f t="shared" si="31"/>
        <v>1670385.681061073</v>
      </c>
    </row>
    <row r="90" spans="2:15" x14ac:dyDescent="0.45">
      <c r="B90" s="56" t="s">
        <v>278</v>
      </c>
      <c r="C90" s="57" t="s">
        <v>191</v>
      </c>
      <c r="D90" s="13" t="s">
        <v>169</v>
      </c>
      <c r="E90" s="36">
        <v>708.1</v>
      </c>
      <c r="F90" s="14">
        <v>919.94999293885041</v>
      </c>
      <c r="G90" s="14">
        <f t="shared" si="30"/>
        <v>651416.59</v>
      </c>
      <c r="H90"/>
      <c r="I90" s="36">
        <v>0</v>
      </c>
      <c r="J90" s="36">
        <v>1</v>
      </c>
      <c r="K90" s="36">
        <f t="shared" si="23"/>
        <v>1</v>
      </c>
      <c r="L90"/>
      <c r="M90" s="14">
        <f t="shared" si="31"/>
        <v>0</v>
      </c>
      <c r="N90" s="14">
        <f t="shared" si="31"/>
        <v>651416.59</v>
      </c>
      <c r="O90" s="14">
        <f t="shared" si="31"/>
        <v>651416.59</v>
      </c>
    </row>
    <row r="91" spans="2:15" x14ac:dyDescent="0.45">
      <c r="B91" s="77" t="s">
        <v>279</v>
      </c>
      <c r="C91" s="78" t="s">
        <v>557</v>
      </c>
      <c r="D91" s="79" t="s">
        <v>169</v>
      </c>
      <c r="E91" s="80">
        <v>252</v>
      </c>
      <c r="F91" s="81">
        <v>6325.77</v>
      </c>
      <c r="G91" s="81">
        <f t="shared" si="30"/>
        <v>1594094.04</v>
      </c>
      <c r="H91"/>
      <c r="I91" s="36">
        <v>0</v>
      </c>
      <c r="J91" s="36">
        <v>1</v>
      </c>
      <c r="K91" s="36">
        <f t="shared" si="23"/>
        <v>1</v>
      </c>
      <c r="L91"/>
      <c r="M91" s="14">
        <f t="shared" si="31"/>
        <v>0</v>
      </c>
      <c r="N91" s="14">
        <f t="shared" si="31"/>
        <v>1594094.04</v>
      </c>
      <c r="O91" s="14">
        <f t="shared" si="31"/>
        <v>1594094.04</v>
      </c>
    </row>
    <row r="92" spans="2:15" x14ac:dyDescent="0.45">
      <c r="B92" s="77" t="s">
        <v>281</v>
      </c>
      <c r="C92" s="78" t="s">
        <v>558</v>
      </c>
      <c r="D92" s="79" t="s">
        <v>169</v>
      </c>
      <c r="E92" s="80">
        <v>33.590000000000003</v>
      </c>
      <c r="F92" s="81">
        <v>4729.84</v>
      </c>
      <c r="G92" s="81">
        <f t="shared" si="30"/>
        <v>158875.32560000001</v>
      </c>
      <c r="H92"/>
      <c r="I92" s="36">
        <v>0</v>
      </c>
      <c r="J92" s="36">
        <v>1</v>
      </c>
      <c r="K92" s="36">
        <f t="shared" si="23"/>
        <v>1</v>
      </c>
      <c r="L92"/>
      <c r="M92" s="14">
        <f t="shared" si="31"/>
        <v>0</v>
      </c>
      <c r="N92" s="14">
        <f t="shared" si="31"/>
        <v>158875.32560000001</v>
      </c>
      <c r="O92" s="14">
        <f t="shared" si="31"/>
        <v>158875.32560000001</v>
      </c>
    </row>
    <row r="93" spans="2:15" x14ac:dyDescent="0.45">
      <c r="B93" s="56" t="s">
        <v>283</v>
      </c>
      <c r="C93" s="57" t="s">
        <v>284</v>
      </c>
      <c r="D93" s="13" t="s">
        <v>169</v>
      </c>
      <c r="E93" s="36">
        <v>777.85</v>
      </c>
      <c r="F93" s="14">
        <v>47.211943176705013</v>
      </c>
      <c r="G93" s="14">
        <f t="shared" si="30"/>
        <v>36723.81</v>
      </c>
      <c r="H93"/>
      <c r="I93" s="36">
        <v>0</v>
      </c>
      <c r="J93" s="36">
        <v>1</v>
      </c>
      <c r="K93" s="36">
        <f t="shared" si="23"/>
        <v>1</v>
      </c>
      <c r="L93"/>
      <c r="M93" s="14">
        <f t="shared" si="31"/>
        <v>0</v>
      </c>
      <c r="N93" s="14">
        <f t="shared" si="31"/>
        <v>36723.81</v>
      </c>
      <c r="O93" s="14">
        <f t="shared" si="31"/>
        <v>36723.81</v>
      </c>
    </row>
    <row r="94" spans="2:15" ht="64.8" x14ac:dyDescent="0.45">
      <c r="B94" s="72" t="s">
        <v>285</v>
      </c>
      <c r="C94" s="73" t="s">
        <v>571</v>
      </c>
      <c r="D94" s="74" t="s">
        <v>41</v>
      </c>
      <c r="E94" s="75">
        <v>92</v>
      </c>
      <c r="F94" s="76">
        <v>62994.37</v>
      </c>
      <c r="G94" s="76">
        <f t="shared" si="30"/>
        <v>5795482.04</v>
      </c>
      <c r="H94"/>
      <c r="I94" s="36">
        <v>0</v>
      </c>
      <c r="J94" s="36">
        <v>1</v>
      </c>
      <c r="K94" s="36">
        <f t="shared" si="23"/>
        <v>1</v>
      </c>
      <c r="L94"/>
      <c r="M94" s="14">
        <f t="shared" si="31"/>
        <v>0</v>
      </c>
      <c r="N94" s="14">
        <f t="shared" si="31"/>
        <v>5795482.04</v>
      </c>
      <c r="O94" s="14">
        <f t="shared" si="31"/>
        <v>5795482.04</v>
      </c>
    </row>
    <row r="95" spans="2:15" x14ac:dyDescent="0.45">
      <c r="B95" s="53" t="s">
        <v>29</v>
      </c>
      <c r="C95" s="115" t="s">
        <v>88</v>
      </c>
      <c r="D95" s="116"/>
      <c r="E95" s="116"/>
      <c r="F95" s="117"/>
      <c r="G95" s="54">
        <f>SUM(G96:G101)</f>
        <v>9137195.6719925608</v>
      </c>
      <c r="H95"/>
      <c r="I95" s="58">
        <f>SUM(I96:I101)</f>
        <v>0</v>
      </c>
      <c r="J95" s="58">
        <f>SUM(J96:J101)</f>
        <v>6</v>
      </c>
      <c r="K95" s="58">
        <f t="shared" si="23"/>
        <v>6</v>
      </c>
      <c r="L95"/>
      <c r="M95" s="54">
        <f t="shared" ref="M95:O95" si="32">SUM(M96:M101)</f>
        <v>0</v>
      </c>
      <c r="N95" s="54">
        <f t="shared" si="32"/>
        <v>9137195.6719925608</v>
      </c>
      <c r="O95" s="54">
        <f t="shared" si="32"/>
        <v>9137195.6719925608</v>
      </c>
    </row>
    <row r="96" spans="2:15" x14ac:dyDescent="0.45">
      <c r="B96" s="56" t="s">
        <v>286</v>
      </c>
      <c r="C96" s="57" t="s">
        <v>168</v>
      </c>
      <c r="D96" s="13" t="s">
        <v>169</v>
      </c>
      <c r="E96" s="36">
        <v>2593.4</v>
      </c>
      <c r="F96" s="14">
        <v>241.26689673787303</v>
      </c>
      <c r="G96" s="14">
        <f t="shared" si="30"/>
        <v>625701.56999999995</v>
      </c>
      <c r="H96"/>
      <c r="I96" s="36">
        <v>0</v>
      </c>
      <c r="J96" s="36">
        <v>1</v>
      </c>
      <c r="K96" s="36">
        <f t="shared" si="23"/>
        <v>1</v>
      </c>
      <c r="L96"/>
      <c r="M96" s="14">
        <f t="shared" ref="M96:O101" si="33">I96*$G96</f>
        <v>0</v>
      </c>
      <c r="N96" s="14">
        <f t="shared" si="33"/>
        <v>625701.56999999995</v>
      </c>
      <c r="O96" s="14">
        <f t="shared" si="33"/>
        <v>625701.56999999995</v>
      </c>
    </row>
    <row r="97" spans="2:15" x14ac:dyDescent="0.45">
      <c r="B97" s="56" t="s">
        <v>287</v>
      </c>
      <c r="C97" s="57" t="s">
        <v>191</v>
      </c>
      <c r="D97" s="13" t="s">
        <v>169</v>
      </c>
      <c r="E97" s="36">
        <v>853.01</v>
      </c>
      <c r="F97" s="14">
        <v>1266.6278803209361</v>
      </c>
      <c r="G97" s="14">
        <f t="shared" si="30"/>
        <v>1080446.2481925618</v>
      </c>
      <c r="H97"/>
      <c r="I97" s="36">
        <v>0</v>
      </c>
      <c r="J97" s="36">
        <v>1</v>
      </c>
      <c r="K97" s="36">
        <f t="shared" si="23"/>
        <v>1</v>
      </c>
      <c r="L97"/>
      <c r="M97" s="14">
        <f t="shared" si="33"/>
        <v>0</v>
      </c>
      <c r="N97" s="14">
        <f t="shared" si="33"/>
        <v>1080446.2481925618</v>
      </c>
      <c r="O97" s="14">
        <f t="shared" si="33"/>
        <v>1080446.2481925618</v>
      </c>
    </row>
    <row r="98" spans="2:15" x14ac:dyDescent="0.45">
      <c r="B98" s="77" t="s">
        <v>288</v>
      </c>
      <c r="C98" s="78" t="s">
        <v>557</v>
      </c>
      <c r="D98" s="79" t="s">
        <v>169</v>
      </c>
      <c r="E98" s="80">
        <v>663.46</v>
      </c>
      <c r="F98" s="81">
        <v>5845.91</v>
      </c>
      <c r="G98" s="81">
        <f t="shared" si="30"/>
        <v>3878527.4486000002</v>
      </c>
      <c r="H98"/>
      <c r="I98" s="36">
        <v>0</v>
      </c>
      <c r="J98" s="36">
        <v>1</v>
      </c>
      <c r="K98" s="36">
        <f t="shared" si="23"/>
        <v>1</v>
      </c>
      <c r="L98"/>
      <c r="M98" s="14">
        <f t="shared" si="33"/>
        <v>0</v>
      </c>
      <c r="N98" s="14">
        <f t="shared" si="33"/>
        <v>3878527.4486000002</v>
      </c>
      <c r="O98" s="14">
        <f t="shared" si="33"/>
        <v>3878527.4486000002</v>
      </c>
    </row>
    <row r="99" spans="2:15" x14ac:dyDescent="0.45">
      <c r="B99" s="77" t="s">
        <v>289</v>
      </c>
      <c r="C99" s="78" t="s">
        <v>558</v>
      </c>
      <c r="D99" s="79" t="s">
        <v>169</v>
      </c>
      <c r="E99" s="80">
        <v>60.76</v>
      </c>
      <c r="F99" s="81">
        <v>5866.02</v>
      </c>
      <c r="G99" s="81">
        <f t="shared" si="30"/>
        <v>356419.37520000001</v>
      </c>
      <c r="H99"/>
      <c r="I99" s="36">
        <v>0</v>
      </c>
      <c r="J99" s="36">
        <v>1</v>
      </c>
      <c r="K99" s="36">
        <f t="shared" si="23"/>
        <v>1</v>
      </c>
      <c r="L99"/>
      <c r="M99" s="14">
        <f t="shared" si="33"/>
        <v>0</v>
      </c>
      <c r="N99" s="14">
        <f t="shared" si="33"/>
        <v>356419.37520000001</v>
      </c>
      <c r="O99" s="14">
        <f t="shared" si="33"/>
        <v>356419.37520000001</v>
      </c>
    </row>
    <row r="100" spans="2:15" x14ac:dyDescent="0.45">
      <c r="B100" s="56" t="s">
        <v>290</v>
      </c>
      <c r="C100" s="57" t="s">
        <v>284</v>
      </c>
      <c r="D100" s="13" t="s">
        <v>169</v>
      </c>
      <c r="E100" s="36">
        <v>68.84</v>
      </c>
      <c r="F100" s="14">
        <v>777.05621731551423</v>
      </c>
      <c r="G100" s="14">
        <f t="shared" si="30"/>
        <v>53492.55</v>
      </c>
      <c r="H100"/>
      <c r="I100" s="36">
        <v>0</v>
      </c>
      <c r="J100" s="36">
        <v>1</v>
      </c>
      <c r="K100" s="36">
        <f t="shared" si="23"/>
        <v>1</v>
      </c>
      <c r="L100"/>
      <c r="M100" s="14">
        <f t="shared" si="33"/>
        <v>0</v>
      </c>
      <c r="N100" s="14">
        <f t="shared" si="33"/>
        <v>53492.55</v>
      </c>
      <c r="O100" s="14">
        <f t="shared" si="33"/>
        <v>53492.55</v>
      </c>
    </row>
    <row r="101" spans="2:15" ht="64.8" x14ac:dyDescent="0.45">
      <c r="B101" s="72" t="s">
        <v>291</v>
      </c>
      <c r="C101" s="73" t="s">
        <v>571</v>
      </c>
      <c r="D101" s="74" t="s">
        <v>41</v>
      </c>
      <c r="E101" s="75">
        <v>48</v>
      </c>
      <c r="F101" s="76">
        <v>65471.01</v>
      </c>
      <c r="G101" s="76">
        <f t="shared" si="30"/>
        <v>3142608.48</v>
      </c>
      <c r="H101"/>
      <c r="I101" s="36">
        <v>0</v>
      </c>
      <c r="J101" s="36">
        <v>1</v>
      </c>
      <c r="K101" s="36">
        <f t="shared" si="23"/>
        <v>1</v>
      </c>
      <c r="L101"/>
      <c r="M101" s="14">
        <f t="shared" si="33"/>
        <v>0</v>
      </c>
      <c r="N101" s="14">
        <f t="shared" si="33"/>
        <v>3142608.48</v>
      </c>
      <c r="O101" s="14">
        <f t="shared" si="33"/>
        <v>3142608.48</v>
      </c>
    </row>
    <row r="102" spans="2:15" ht="15" customHeight="1" x14ac:dyDescent="0.45">
      <c r="B102" s="53" t="s">
        <v>30</v>
      </c>
      <c r="C102" s="115" t="s">
        <v>705</v>
      </c>
      <c r="D102" s="116"/>
      <c r="E102" s="116"/>
      <c r="F102" s="117"/>
      <c r="G102" s="54">
        <f>SUM(G103:G107)</f>
        <v>2210236.3374999999</v>
      </c>
      <c r="H102"/>
      <c r="I102" s="58">
        <f>SUM(I103:I107)</f>
        <v>0</v>
      </c>
      <c r="J102" s="58">
        <f>SUM(J103:J107)</f>
        <v>5</v>
      </c>
      <c r="K102" s="58">
        <f t="shared" ref="K102:K107" si="34">SUM(I102,J102)</f>
        <v>5</v>
      </c>
      <c r="L102"/>
      <c r="M102" s="54">
        <f>SUM(M103:M107)</f>
        <v>0</v>
      </c>
      <c r="N102" s="54">
        <f>SUM(N103:N107)</f>
        <v>2210236.3374999999</v>
      </c>
      <c r="O102" s="54">
        <f>SUM(O103:O107)</f>
        <v>2210236.3374999999</v>
      </c>
    </row>
    <row r="103" spans="2:15" x14ac:dyDescent="0.45">
      <c r="B103" s="56" t="s">
        <v>292</v>
      </c>
      <c r="C103" s="57" t="s">
        <v>168</v>
      </c>
      <c r="D103" s="13" t="s">
        <v>251</v>
      </c>
      <c r="E103" s="36">
        <v>87.52</v>
      </c>
      <c r="F103" s="14">
        <v>81.044332723948813</v>
      </c>
      <c r="G103" s="14">
        <f t="shared" ref="G103:G107" si="35">E103*F103</f>
        <v>7093</v>
      </c>
      <c r="H103"/>
      <c r="I103" s="36">
        <v>0</v>
      </c>
      <c r="J103" s="36">
        <v>1</v>
      </c>
      <c r="K103" s="36">
        <f t="shared" si="34"/>
        <v>1</v>
      </c>
      <c r="L103"/>
      <c r="M103" s="14">
        <f t="shared" ref="M103:M107" si="36">I103*$G103</f>
        <v>0</v>
      </c>
      <c r="N103" s="14">
        <f t="shared" ref="N103:N107" si="37">J103*$G103</f>
        <v>7093</v>
      </c>
      <c r="O103" s="14">
        <f t="shared" ref="O103:O107" si="38">K103*$G103</f>
        <v>7093</v>
      </c>
    </row>
    <row r="104" spans="2:15" x14ac:dyDescent="0.45">
      <c r="B104" s="56" t="s">
        <v>293</v>
      </c>
      <c r="C104" s="57" t="s">
        <v>191</v>
      </c>
      <c r="D104" s="13" t="s">
        <v>251</v>
      </c>
      <c r="E104" s="36">
        <v>260</v>
      </c>
      <c r="F104" s="14">
        <v>344.05819230769231</v>
      </c>
      <c r="G104" s="14">
        <f t="shared" si="35"/>
        <v>89455.13</v>
      </c>
      <c r="H104"/>
      <c r="I104" s="36">
        <v>0</v>
      </c>
      <c r="J104" s="36">
        <v>1</v>
      </c>
      <c r="K104" s="36">
        <f t="shared" si="34"/>
        <v>1</v>
      </c>
      <c r="L104"/>
      <c r="M104" s="14">
        <f t="shared" si="36"/>
        <v>0</v>
      </c>
      <c r="N104" s="14">
        <f t="shared" si="37"/>
        <v>89455.13</v>
      </c>
      <c r="O104" s="14">
        <f t="shared" si="38"/>
        <v>89455.13</v>
      </c>
    </row>
    <row r="105" spans="2:15" x14ac:dyDescent="0.45">
      <c r="B105" s="56" t="s">
        <v>294</v>
      </c>
      <c r="C105" s="57" t="s">
        <v>86</v>
      </c>
      <c r="D105" s="13" t="s">
        <v>169</v>
      </c>
      <c r="E105" s="36">
        <v>558.35</v>
      </c>
      <c r="F105" s="14">
        <v>498.39974926121607</v>
      </c>
      <c r="G105" s="14">
        <f t="shared" si="35"/>
        <v>278281.5</v>
      </c>
      <c r="H105"/>
      <c r="I105" s="36">
        <v>0</v>
      </c>
      <c r="J105" s="36">
        <v>1</v>
      </c>
      <c r="K105" s="36">
        <f t="shared" si="34"/>
        <v>1</v>
      </c>
      <c r="L105"/>
      <c r="M105" s="14">
        <f t="shared" si="36"/>
        <v>0</v>
      </c>
      <c r="N105" s="14">
        <f t="shared" si="37"/>
        <v>278281.5</v>
      </c>
      <c r="O105" s="14">
        <f t="shared" si="38"/>
        <v>278281.5</v>
      </c>
    </row>
    <row r="106" spans="2:15" x14ac:dyDescent="0.45">
      <c r="B106" s="77" t="s">
        <v>295</v>
      </c>
      <c r="C106" s="78" t="s">
        <v>558</v>
      </c>
      <c r="D106" s="79" t="s">
        <v>169</v>
      </c>
      <c r="E106" s="80">
        <v>92.03</v>
      </c>
      <c r="F106" s="81">
        <v>2113.65</v>
      </c>
      <c r="G106" s="81">
        <f t="shared" si="35"/>
        <v>194519.2095</v>
      </c>
      <c r="H106"/>
      <c r="I106" s="36">
        <v>0</v>
      </c>
      <c r="J106" s="36">
        <v>1</v>
      </c>
      <c r="K106" s="36">
        <f t="shared" si="34"/>
        <v>1</v>
      </c>
      <c r="L106"/>
      <c r="M106" s="14">
        <f t="shared" si="36"/>
        <v>0</v>
      </c>
      <c r="N106" s="14">
        <f t="shared" si="37"/>
        <v>194519.2095</v>
      </c>
      <c r="O106" s="14">
        <f t="shared" si="38"/>
        <v>194519.2095</v>
      </c>
    </row>
    <row r="107" spans="2:15" x14ac:dyDescent="0.45">
      <c r="B107" s="56" t="s">
        <v>296</v>
      </c>
      <c r="C107" s="57" t="s">
        <v>396</v>
      </c>
      <c r="D107" s="13" t="s">
        <v>251</v>
      </c>
      <c r="E107" s="36">
        <v>107.2</v>
      </c>
      <c r="F107" s="14">
        <v>15306.786361940298</v>
      </c>
      <c r="G107" s="14">
        <f t="shared" si="35"/>
        <v>1640887.4979999999</v>
      </c>
      <c r="H107"/>
      <c r="I107" s="36">
        <v>0</v>
      </c>
      <c r="J107" s="36">
        <v>1</v>
      </c>
      <c r="K107" s="36">
        <f t="shared" si="34"/>
        <v>1</v>
      </c>
      <c r="L107"/>
      <c r="M107" s="14">
        <f t="shared" si="36"/>
        <v>0</v>
      </c>
      <c r="N107" s="14">
        <f t="shared" si="37"/>
        <v>1640887.4979999999</v>
      </c>
      <c r="O107" s="14">
        <f t="shared" si="38"/>
        <v>1640887.4979999999</v>
      </c>
    </row>
    <row r="108" spans="2:15" ht="15" customHeight="1" x14ac:dyDescent="0.45">
      <c r="B108" s="53" t="s">
        <v>299</v>
      </c>
      <c r="C108" s="115" t="s">
        <v>89</v>
      </c>
      <c r="D108" s="116"/>
      <c r="E108" s="116"/>
      <c r="F108" s="117"/>
      <c r="G108" s="54">
        <f>SUM(G109:G116)</f>
        <v>14268262.469599999</v>
      </c>
      <c r="H108"/>
      <c r="I108" s="58">
        <f>SUM(I109:I116)</f>
        <v>0</v>
      </c>
      <c r="J108" s="58">
        <f>SUM(J109:J116)</f>
        <v>8</v>
      </c>
      <c r="K108" s="58">
        <f t="shared" si="23"/>
        <v>8</v>
      </c>
      <c r="L108"/>
      <c r="M108" s="54">
        <f t="shared" ref="M108:O108" si="39">SUM(M109:M116)</f>
        <v>0</v>
      </c>
      <c r="N108" s="54">
        <f t="shared" si="39"/>
        <v>14268262.469599999</v>
      </c>
      <c r="O108" s="54">
        <f t="shared" si="39"/>
        <v>14268262.469599999</v>
      </c>
    </row>
    <row r="109" spans="2:15" x14ac:dyDescent="0.45">
      <c r="B109" s="56" t="s">
        <v>300</v>
      </c>
      <c r="C109" s="57" t="s">
        <v>168</v>
      </c>
      <c r="D109" s="13" t="s">
        <v>169</v>
      </c>
      <c r="E109" s="36">
        <v>1604.96</v>
      </c>
      <c r="F109" s="14">
        <v>148.08488685076264</v>
      </c>
      <c r="G109" s="14">
        <f t="shared" si="30"/>
        <v>237670.32</v>
      </c>
      <c r="H109"/>
      <c r="I109" s="36">
        <v>0</v>
      </c>
      <c r="J109" s="36">
        <v>1</v>
      </c>
      <c r="K109" s="36">
        <f t="shared" si="23"/>
        <v>1</v>
      </c>
      <c r="L109"/>
      <c r="M109" s="14">
        <f t="shared" ref="M109:O116" si="40">I109*$G109</f>
        <v>0</v>
      </c>
      <c r="N109" s="14">
        <f t="shared" si="40"/>
        <v>237670.32</v>
      </c>
      <c r="O109" s="14">
        <f t="shared" si="40"/>
        <v>237670.32</v>
      </c>
    </row>
    <row r="110" spans="2:15" x14ac:dyDescent="0.45">
      <c r="B110" s="56" t="s">
        <v>301</v>
      </c>
      <c r="C110" s="57" t="s">
        <v>191</v>
      </c>
      <c r="D110" s="13" t="s">
        <v>169</v>
      </c>
      <c r="E110" s="36">
        <v>1206.1099999999999</v>
      </c>
      <c r="F110" s="14">
        <v>875.68975466582651</v>
      </c>
      <c r="G110" s="14">
        <f t="shared" si="30"/>
        <v>1056178.17</v>
      </c>
      <c r="H110"/>
      <c r="I110" s="36">
        <v>0</v>
      </c>
      <c r="J110" s="36">
        <v>1</v>
      </c>
      <c r="K110" s="36">
        <f t="shared" si="23"/>
        <v>1</v>
      </c>
      <c r="L110"/>
      <c r="M110" s="14">
        <f t="shared" si="40"/>
        <v>0</v>
      </c>
      <c r="N110" s="14">
        <f t="shared" si="40"/>
        <v>1056178.17</v>
      </c>
      <c r="O110" s="14">
        <f t="shared" si="40"/>
        <v>1056178.17</v>
      </c>
    </row>
    <row r="111" spans="2:15" x14ac:dyDescent="0.45">
      <c r="B111" s="77" t="s">
        <v>302</v>
      </c>
      <c r="C111" s="78" t="s">
        <v>557</v>
      </c>
      <c r="D111" s="79" t="s">
        <v>169</v>
      </c>
      <c r="E111" s="80">
        <v>555.72</v>
      </c>
      <c r="F111" s="81">
        <v>5029.7299999999996</v>
      </c>
      <c r="G111" s="81">
        <f t="shared" si="30"/>
        <v>2795121.5556000001</v>
      </c>
      <c r="H111"/>
      <c r="I111" s="36">
        <v>0</v>
      </c>
      <c r="J111" s="36">
        <v>1</v>
      </c>
      <c r="K111" s="36">
        <f t="shared" si="23"/>
        <v>1</v>
      </c>
      <c r="L111"/>
      <c r="M111" s="14">
        <f t="shared" si="40"/>
        <v>0</v>
      </c>
      <c r="N111" s="14">
        <f t="shared" si="40"/>
        <v>2795121.5556000001</v>
      </c>
      <c r="O111" s="14">
        <f t="shared" si="40"/>
        <v>2795121.5556000001</v>
      </c>
    </row>
    <row r="112" spans="2:15" x14ac:dyDescent="0.45">
      <c r="B112" s="56" t="s">
        <v>303</v>
      </c>
      <c r="C112" s="57" t="s">
        <v>284</v>
      </c>
      <c r="D112" s="13" t="s">
        <v>169</v>
      </c>
      <c r="E112" s="36">
        <v>320.41000000000003</v>
      </c>
      <c r="F112" s="14">
        <v>121.04001123560437</v>
      </c>
      <c r="G112" s="14">
        <f t="shared" si="30"/>
        <v>38782.43</v>
      </c>
      <c r="H112"/>
      <c r="I112" s="36">
        <v>0</v>
      </c>
      <c r="J112" s="36">
        <v>1</v>
      </c>
      <c r="K112" s="36">
        <f t="shared" si="23"/>
        <v>1</v>
      </c>
      <c r="L112"/>
      <c r="M112" s="14">
        <f t="shared" si="40"/>
        <v>0</v>
      </c>
      <c r="N112" s="14">
        <f t="shared" si="40"/>
        <v>38782.43</v>
      </c>
      <c r="O112" s="14">
        <f t="shared" si="40"/>
        <v>38782.43</v>
      </c>
    </row>
    <row r="113" spans="2:15" x14ac:dyDescent="0.45">
      <c r="B113" s="56" t="s">
        <v>304</v>
      </c>
      <c r="C113" s="57" t="s">
        <v>297</v>
      </c>
      <c r="D113" s="13" t="s">
        <v>41</v>
      </c>
      <c r="E113" s="36">
        <v>2</v>
      </c>
      <c r="F113" s="14">
        <v>618481.96</v>
      </c>
      <c r="G113" s="14">
        <f t="shared" si="30"/>
        <v>1236963.92</v>
      </c>
      <c r="H113"/>
      <c r="I113" s="36">
        <v>0</v>
      </c>
      <c r="J113" s="36">
        <v>1</v>
      </c>
      <c r="K113" s="36">
        <f t="shared" si="23"/>
        <v>1</v>
      </c>
      <c r="L113"/>
      <c r="M113" s="14">
        <f t="shared" si="40"/>
        <v>0</v>
      </c>
      <c r="N113" s="14">
        <f t="shared" si="40"/>
        <v>1236963.92</v>
      </c>
      <c r="O113" s="14">
        <f t="shared" si="40"/>
        <v>1236963.92</v>
      </c>
    </row>
    <row r="114" spans="2:15" x14ac:dyDescent="0.45">
      <c r="B114" s="56" t="s">
        <v>305</v>
      </c>
      <c r="C114" s="57" t="s">
        <v>298</v>
      </c>
      <c r="D114" s="13" t="s">
        <v>41</v>
      </c>
      <c r="E114" s="36">
        <v>1</v>
      </c>
      <c r="F114" s="14">
        <v>178457.32</v>
      </c>
      <c r="G114" s="14">
        <f t="shared" si="30"/>
        <v>178457.32</v>
      </c>
      <c r="H114"/>
      <c r="I114" s="36">
        <v>0</v>
      </c>
      <c r="J114" s="36">
        <v>1</v>
      </c>
      <c r="K114" s="36">
        <f t="shared" si="23"/>
        <v>1</v>
      </c>
      <c r="L114"/>
      <c r="M114" s="14">
        <f t="shared" si="40"/>
        <v>0</v>
      </c>
      <c r="N114" s="14">
        <f t="shared" si="40"/>
        <v>178457.32</v>
      </c>
      <c r="O114" s="14">
        <f t="shared" si="40"/>
        <v>178457.32</v>
      </c>
    </row>
    <row r="115" spans="2:15" x14ac:dyDescent="0.45">
      <c r="B115" s="77" t="s">
        <v>306</v>
      </c>
      <c r="C115" s="78" t="s">
        <v>558</v>
      </c>
      <c r="D115" s="79" t="s">
        <v>169</v>
      </c>
      <c r="E115" s="80">
        <v>487.8</v>
      </c>
      <c r="F115" s="81">
        <v>6299.43</v>
      </c>
      <c r="G115" s="81">
        <f t="shared" si="30"/>
        <v>3072861.9540000004</v>
      </c>
      <c r="H115"/>
      <c r="I115" s="36">
        <v>0</v>
      </c>
      <c r="J115" s="36">
        <v>1</v>
      </c>
      <c r="K115" s="36">
        <f t="shared" si="23"/>
        <v>1</v>
      </c>
      <c r="L115"/>
      <c r="M115" s="14">
        <f t="shared" si="40"/>
        <v>0</v>
      </c>
      <c r="N115" s="14">
        <f t="shared" si="40"/>
        <v>3072861.9540000004</v>
      </c>
      <c r="O115" s="14">
        <f t="shared" si="40"/>
        <v>3072861.9540000004</v>
      </c>
    </row>
    <row r="116" spans="2:15" ht="64.8" x14ac:dyDescent="0.45">
      <c r="B116" s="72" t="s">
        <v>695</v>
      </c>
      <c r="C116" s="73" t="s">
        <v>571</v>
      </c>
      <c r="D116" s="74" t="s">
        <v>41</v>
      </c>
      <c r="E116" s="75">
        <v>88</v>
      </c>
      <c r="F116" s="76">
        <v>64229.85</v>
      </c>
      <c r="G116" s="76">
        <f t="shared" si="30"/>
        <v>5652226.7999999998</v>
      </c>
      <c r="H116"/>
      <c r="I116" s="36">
        <v>0</v>
      </c>
      <c r="J116" s="36">
        <v>1</v>
      </c>
      <c r="K116" s="36">
        <f t="shared" si="23"/>
        <v>1</v>
      </c>
      <c r="L116"/>
      <c r="M116" s="14">
        <f t="shared" si="40"/>
        <v>0</v>
      </c>
      <c r="N116" s="14">
        <f t="shared" si="40"/>
        <v>5652226.7999999998</v>
      </c>
      <c r="O116" s="14">
        <f t="shared" si="40"/>
        <v>5652226.7999999998</v>
      </c>
    </row>
    <row r="117" spans="2:15" x14ac:dyDescent="0.45">
      <c r="B117" s="53" t="s">
        <v>307</v>
      </c>
      <c r="C117" s="115" t="s">
        <v>90</v>
      </c>
      <c r="D117" s="116"/>
      <c r="E117" s="116"/>
      <c r="F117" s="117"/>
      <c r="G117" s="54">
        <f>SUM(G118:G124)</f>
        <v>9079469.8793000001</v>
      </c>
      <c r="H117"/>
      <c r="I117" s="58">
        <f>SUM(I118:I124)</f>
        <v>0</v>
      </c>
      <c r="J117" s="58">
        <f>SUM(J118:J124)</f>
        <v>7</v>
      </c>
      <c r="K117" s="58">
        <f t="shared" si="23"/>
        <v>7</v>
      </c>
      <c r="L117"/>
      <c r="M117" s="54">
        <f t="shared" ref="M117:O117" si="41">SUM(M118:M124)</f>
        <v>0</v>
      </c>
      <c r="N117" s="54">
        <f t="shared" si="41"/>
        <v>9079469.8793000001</v>
      </c>
      <c r="O117" s="54">
        <f t="shared" si="41"/>
        <v>9079469.8793000001</v>
      </c>
    </row>
    <row r="118" spans="2:15" x14ac:dyDescent="0.45">
      <c r="B118" s="56" t="s">
        <v>308</v>
      </c>
      <c r="C118" s="57" t="s">
        <v>168</v>
      </c>
      <c r="D118" s="13" t="s">
        <v>169</v>
      </c>
      <c r="E118" s="36">
        <v>340.18</v>
      </c>
      <c r="F118" s="14">
        <v>259.0452995472985</v>
      </c>
      <c r="G118" s="14">
        <f t="shared" si="30"/>
        <v>88122.03</v>
      </c>
      <c r="H118"/>
      <c r="I118" s="36">
        <v>0</v>
      </c>
      <c r="J118" s="36">
        <v>1</v>
      </c>
      <c r="K118" s="36">
        <f t="shared" si="23"/>
        <v>1</v>
      </c>
      <c r="L118"/>
      <c r="M118" s="14">
        <f t="shared" ref="M118:O124" si="42">I118*$G118</f>
        <v>0</v>
      </c>
      <c r="N118" s="14">
        <f t="shared" si="42"/>
        <v>88122.03</v>
      </c>
      <c r="O118" s="14">
        <f t="shared" si="42"/>
        <v>88122.03</v>
      </c>
    </row>
    <row r="119" spans="2:15" x14ac:dyDescent="0.45">
      <c r="B119" s="56" t="s">
        <v>309</v>
      </c>
      <c r="C119" s="57" t="s">
        <v>191</v>
      </c>
      <c r="D119" s="13" t="s">
        <v>169</v>
      </c>
      <c r="E119" s="36">
        <v>250</v>
      </c>
      <c r="F119" s="14">
        <v>919.95</v>
      </c>
      <c r="G119" s="14">
        <f t="shared" si="30"/>
        <v>229987.5</v>
      </c>
      <c r="H119"/>
      <c r="I119" s="36">
        <v>0</v>
      </c>
      <c r="J119" s="36">
        <v>1</v>
      </c>
      <c r="K119" s="36">
        <f t="shared" si="23"/>
        <v>1</v>
      </c>
      <c r="L119"/>
      <c r="M119" s="14">
        <f t="shared" si="42"/>
        <v>0</v>
      </c>
      <c r="N119" s="14">
        <f t="shared" si="42"/>
        <v>229987.5</v>
      </c>
      <c r="O119" s="14">
        <f t="shared" si="42"/>
        <v>229987.5</v>
      </c>
    </row>
    <row r="120" spans="2:15" x14ac:dyDescent="0.45">
      <c r="B120" s="56" t="s">
        <v>310</v>
      </c>
      <c r="C120" s="57" t="s">
        <v>86</v>
      </c>
      <c r="D120" s="13" t="s">
        <v>169</v>
      </c>
      <c r="E120" s="36">
        <v>508</v>
      </c>
      <c r="F120" s="14">
        <v>505.41999999999996</v>
      </c>
      <c r="G120" s="14">
        <f t="shared" si="30"/>
        <v>256753.36</v>
      </c>
      <c r="H120"/>
      <c r="I120" s="36">
        <v>0</v>
      </c>
      <c r="J120" s="36">
        <v>1</v>
      </c>
      <c r="K120" s="36">
        <f t="shared" si="23"/>
        <v>1</v>
      </c>
      <c r="L120"/>
      <c r="M120" s="14">
        <f t="shared" si="42"/>
        <v>0</v>
      </c>
      <c r="N120" s="14">
        <f t="shared" si="42"/>
        <v>256753.36</v>
      </c>
      <c r="O120" s="14">
        <f t="shared" si="42"/>
        <v>256753.36</v>
      </c>
    </row>
    <row r="121" spans="2:15" x14ac:dyDescent="0.45">
      <c r="B121" s="77" t="s">
        <v>311</v>
      </c>
      <c r="C121" s="78" t="s">
        <v>557</v>
      </c>
      <c r="D121" s="79" t="s">
        <v>169</v>
      </c>
      <c r="E121" s="80">
        <v>443.55</v>
      </c>
      <c r="F121" s="81">
        <v>5129.55</v>
      </c>
      <c r="G121" s="81">
        <f t="shared" si="30"/>
        <v>2275211.9025000003</v>
      </c>
      <c r="H121"/>
      <c r="I121" s="36">
        <v>0</v>
      </c>
      <c r="J121" s="36">
        <v>1</v>
      </c>
      <c r="K121" s="36">
        <f t="shared" si="23"/>
        <v>1</v>
      </c>
      <c r="L121"/>
      <c r="M121" s="14">
        <f t="shared" si="42"/>
        <v>0</v>
      </c>
      <c r="N121" s="14">
        <f t="shared" si="42"/>
        <v>2275211.9025000003</v>
      </c>
      <c r="O121" s="14">
        <f t="shared" si="42"/>
        <v>2275211.9025000003</v>
      </c>
    </row>
    <row r="122" spans="2:15" x14ac:dyDescent="0.45">
      <c r="B122" s="77" t="s">
        <v>312</v>
      </c>
      <c r="C122" s="78" t="s">
        <v>558</v>
      </c>
      <c r="D122" s="79" t="s">
        <v>169</v>
      </c>
      <c r="E122" s="80">
        <v>571.24</v>
      </c>
      <c r="F122" s="81">
        <v>5994.07</v>
      </c>
      <c r="G122" s="81">
        <f t="shared" si="30"/>
        <v>3424052.5467999997</v>
      </c>
      <c r="H122"/>
      <c r="I122" s="36">
        <v>0</v>
      </c>
      <c r="J122" s="36">
        <v>1</v>
      </c>
      <c r="K122" s="36">
        <f t="shared" si="23"/>
        <v>1</v>
      </c>
      <c r="L122"/>
      <c r="M122" s="14">
        <f t="shared" si="42"/>
        <v>0</v>
      </c>
      <c r="N122" s="14">
        <f t="shared" si="42"/>
        <v>3424052.5467999997</v>
      </c>
      <c r="O122" s="14">
        <f t="shared" si="42"/>
        <v>3424052.5467999997</v>
      </c>
    </row>
    <row r="123" spans="2:15" x14ac:dyDescent="0.45">
      <c r="B123" s="56" t="s">
        <v>313</v>
      </c>
      <c r="C123" s="57" t="s">
        <v>284</v>
      </c>
      <c r="D123" s="13" t="s">
        <v>169</v>
      </c>
      <c r="E123" s="36">
        <v>48</v>
      </c>
      <c r="F123" s="14">
        <v>199.67999999999998</v>
      </c>
      <c r="G123" s="14">
        <f t="shared" si="30"/>
        <v>9584.64</v>
      </c>
      <c r="H123"/>
      <c r="I123" s="36">
        <v>0</v>
      </c>
      <c r="J123" s="36">
        <v>1</v>
      </c>
      <c r="K123" s="36">
        <f t="shared" si="23"/>
        <v>1</v>
      </c>
      <c r="L123"/>
      <c r="M123" s="14">
        <f t="shared" si="42"/>
        <v>0</v>
      </c>
      <c r="N123" s="14">
        <f t="shared" si="42"/>
        <v>9584.64</v>
      </c>
      <c r="O123" s="14">
        <f t="shared" si="42"/>
        <v>9584.64</v>
      </c>
    </row>
    <row r="124" spans="2:15" ht="64.8" x14ac:dyDescent="0.45">
      <c r="B124" s="72" t="s">
        <v>696</v>
      </c>
      <c r="C124" s="73" t="s">
        <v>571</v>
      </c>
      <c r="D124" s="74" t="s">
        <v>41</v>
      </c>
      <c r="E124" s="75">
        <v>65</v>
      </c>
      <c r="F124" s="76">
        <v>43011.66</v>
      </c>
      <c r="G124" s="76">
        <f t="shared" si="30"/>
        <v>2795757.9000000004</v>
      </c>
      <c r="H124"/>
      <c r="I124" s="36">
        <v>0</v>
      </c>
      <c r="J124" s="36">
        <v>1</v>
      </c>
      <c r="K124" s="36">
        <f t="shared" si="23"/>
        <v>1</v>
      </c>
      <c r="L124"/>
      <c r="M124" s="14">
        <f t="shared" si="42"/>
        <v>0</v>
      </c>
      <c r="N124" s="14">
        <f t="shared" si="42"/>
        <v>2795757.9000000004</v>
      </c>
      <c r="O124" s="14">
        <f t="shared" si="42"/>
        <v>2795757.9000000004</v>
      </c>
    </row>
    <row r="125" spans="2:15" x14ac:dyDescent="0.45">
      <c r="B125" s="53" t="s">
        <v>314</v>
      </c>
      <c r="C125" s="115" t="s">
        <v>91</v>
      </c>
      <c r="D125" s="116"/>
      <c r="E125" s="116"/>
      <c r="F125" s="117"/>
      <c r="G125" s="54">
        <f>SUM(G126:G131)</f>
        <v>8012325.1963651162</v>
      </c>
      <c r="H125"/>
      <c r="I125" s="58">
        <f>SUM(I126:I131)</f>
        <v>0</v>
      </c>
      <c r="J125" s="58">
        <f>SUM(J126:J131)</f>
        <v>6</v>
      </c>
      <c r="K125" s="58">
        <f t="shared" si="23"/>
        <v>6</v>
      </c>
      <c r="L125"/>
      <c r="M125" s="54">
        <f t="shared" ref="M125:O125" si="43">SUM(M126:M131)</f>
        <v>0</v>
      </c>
      <c r="N125" s="54">
        <f t="shared" si="43"/>
        <v>8012325.1963651162</v>
      </c>
      <c r="O125" s="54">
        <f t="shared" si="43"/>
        <v>8012325.1963651162</v>
      </c>
    </row>
    <row r="126" spans="2:15" x14ac:dyDescent="0.45">
      <c r="B126" s="56" t="s">
        <v>315</v>
      </c>
      <c r="C126" s="57" t="s">
        <v>168</v>
      </c>
      <c r="D126" s="13" t="s">
        <v>169</v>
      </c>
      <c r="E126" s="36">
        <v>1571.63</v>
      </c>
      <c r="F126" s="14">
        <v>209.94571877604778</v>
      </c>
      <c r="G126" s="14">
        <f t="shared" si="30"/>
        <v>329956.99</v>
      </c>
      <c r="H126"/>
      <c r="I126" s="36">
        <v>0</v>
      </c>
      <c r="J126" s="36">
        <v>1</v>
      </c>
      <c r="K126" s="36">
        <f t="shared" si="23"/>
        <v>1</v>
      </c>
      <c r="L126"/>
      <c r="M126" s="14">
        <f t="shared" ref="M126:O131" si="44">I126*$G126</f>
        <v>0</v>
      </c>
      <c r="N126" s="14">
        <f t="shared" si="44"/>
        <v>329956.99</v>
      </c>
      <c r="O126" s="14">
        <f t="shared" si="44"/>
        <v>329956.99</v>
      </c>
    </row>
    <row r="127" spans="2:15" x14ac:dyDescent="0.45">
      <c r="B127" s="56" t="s">
        <v>316</v>
      </c>
      <c r="C127" s="57" t="s">
        <v>191</v>
      </c>
      <c r="D127" s="13" t="s">
        <v>169</v>
      </c>
      <c r="E127" s="36">
        <v>1419.68</v>
      </c>
      <c r="F127" s="14">
        <v>1039.6918604651162</v>
      </c>
      <c r="G127" s="14">
        <f t="shared" si="30"/>
        <v>1476029.7404651162</v>
      </c>
      <c r="H127"/>
      <c r="I127" s="36">
        <v>0</v>
      </c>
      <c r="J127" s="36">
        <v>1</v>
      </c>
      <c r="K127" s="36">
        <f t="shared" si="23"/>
        <v>1</v>
      </c>
      <c r="L127"/>
      <c r="M127" s="14">
        <f t="shared" si="44"/>
        <v>0</v>
      </c>
      <c r="N127" s="14">
        <f t="shared" si="44"/>
        <v>1476029.7404651162</v>
      </c>
      <c r="O127" s="14">
        <f t="shared" si="44"/>
        <v>1476029.7404651162</v>
      </c>
    </row>
    <row r="128" spans="2:15" x14ac:dyDescent="0.45">
      <c r="B128" s="77" t="s">
        <v>317</v>
      </c>
      <c r="C128" s="78" t="s">
        <v>557</v>
      </c>
      <c r="D128" s="79" t="s">
        <v>169</v>
      </c>
      <c r="E128" s="80">
        <v>567.58000000000004</v>
      </c>
      <c r="F128" s="81">
        <v>4922.9799999999996</v>
      </c>
      <c r="G128" s="81">
        <f t="shared" si="30"/>
        <v>2794184.9884000001</v>
      </c>
      <c r="H128"/>
      <c r="I128" s="36">
        <v>0</v>
      </c>
      <c r="J128" s="36">
        <v>1</v>
      </c>
      <c r="K128" s="36">
        <f t="shared" si="23"/>
        <v>1</v>
      </c>
      <c r="L128"/>
      <c r="M128" s="14">
        <f t="shared" si="44"/>
        <v>0</v>
      </c>
      <c r="N128" s="14">
        <f t="shared" si="44"/>
        <v>2794184.9884000001</v>
      </c>
      <c r="O128" s="14">
        <f t="shared" si="44"/>
        <v>2794184.9884000001</v>
      </c>
    </row>
    <row r="129" spans="2:15" x14ac:dyDescent="0.45">
      <c r="B129" s="77" t="s">
        <v>318</v>
      </c>
      <c r="C129" s="78" t="s">
        <v>558</v>
      </c>
      <c r="D129" s="79" t="s">
        <v>169</v>
      </c>
      <c r="E129" s="80">
        <v>431.25</v>
      </c>
      <c r="F129" s="81">
        <v>5559.67</v>
      </c>
      <c r="G129" s="81">
        <f t="shared" si="30"/>
        <v>2397607.6875</v>
      </c>
      <c r="H129"/>
      <c r="I129" s="36">
        <v>0</v>
      </c>
      <c r="J129" s="36">
        <v>1</v>
      </c>
      <c r="K129" s="36">
        <f t="shared" si="23"/>
        <v>1</v>
      </c>
      <c r="L129"/>
      <c r="M129" s="14">
        <f t="shared" si="44"/>
        <v>0</v>
      </c>
      <c r="N129" s="14">
        <f t="shared" si="44"/>
        <v>2397607.6875</v>
      </c>
      <c r="O129" s="14">
        <f t="shared" si="44"/>
        <v>2397607.6875</v>
      </c>
    </row>
    <row r="130" spans="2:15" x14ac:dyDescent="0.45">
      <c r="B130" s="56" t="s">
        <v>319</v>
      </c>
      <c r="C130" s="57" t="s">
        <v>284</v>
      </c>
      <c r="D130" s="13" t="s">
        <v>169</v>
      </c>
      <c r="E130" s="36">
        <v>114</v>
      </c>
      <c r="F130" s="14">
        <v>1139.4242105263158</v>
      </c>
      <c r="G130" s="14">
        <f t="shared" si="30"/>
        <v>129894.36</v>
      </c>
      <c r="H130"/>
      <c r="I130" s="36">
        <v>0</v>
      </c>
      <c r="J130" s="36">
        <v>1</v>
      </c>
      <c r="K130" s="36">
        <f t="shared" si="23"/>
        <v>1</v>
      </c>
      <c r="L130"/>
      <c r="M130" s="14">
        <f t="shared" si="44"/>
        <v>0</v>
      </c>
      <c r="N130" s="14">
        <f t="shared" si="44"/>
        <v>129894.36</v>
      </c>
      <c r="O130" s="14">
        <f t="shared" si="44"/>
        <v>129894.36</v>
      </c>
    </row>
    <row r="131" spans="2:15" ht="64.8" x14ac:dyDescent="0.45">
      <c r="B131" s="72" t="s">
        <v>320</v>
      </c>
      <c r="C131" s="73" t="s">
        <v>571</v>
      </c>
      <c r="D131" s="74" t="s">
        <v>41</v>
      </c>
      <c r="E131" s="75">
        <v>13</v>
      </c>
      <c r="F131" s="76">
        <v>68050.11</v>
      </c>
      <c r="G131" s="76">
        <f t="shared" si="30"/>
        <v>884651.43</v>
      </c>
      <c r="H131"/>
      <c r="I131" s="36">
        <v>0</v>
      </c>
      <c r="J131" s="36">
        <v>1</v>
      </c>
      <c r="K131" s="36">
        <f t="shared" si="23"/>
        <v>1</v>
      </c>
      <c r="L131"/>
      <c r="M131" s="14">
        <f t="shared" si="44"/>
        <v>0</v>
      </c>
      <c r="N131" s="14">
        <f t="shared" si="44"/>
        <v>884651.43</v>
      </c>
      <c r="O131" s="14">
        <f t="shared" si="44"/>
        <v>884651.43</v>
      </c>
    </row>
    <row r="132" spans="2:15" ht="15" customHeight="1" x14ac:dyDescent="0.45">
      <c r="B132" s="53" t="s">
        <v>321</v>
      </c>
      <c r="C132" s="115" t="s">
        <v>165</v>
      </c>
      <c r="D132" s="116"/>
      <c r="E132" s="116"/>
      <c r="F132" s="117"/>
      <c r="G132" s="54">
        <f>SUM(G133:G139)</f>
        <v>16035122.167537764</v>
      </c>
      <c r="H132"/>
      <c r="I132" s="58">
        <f>SUM(I133:I139)</f>
        <v>0</v>
      </c>
      <c r="J132" s="58">
        <f>SUM(J133:J139)</f>
        <v>7</v>
      </c>
      <c r="K132" s="58">
        <f t="shared" si="23"/>
        <v>7</v>
      </c>
      <c r="L132"/>
      <c r="M132" s="54">
        <f t="shared" ref="M132:O132" si="45">SUM(M133:M139)</f>
        <v>0</v>
      </c>
      <c r="N132" s="54">
        <f t="shared" si="45"/>
        <v>16035122.167537764</v>
      </c>
      <c r="O132" s="54">
        <f t="shared" si="45"/>
        <v>16035122.167537764</v>
      </c>
    </row>
    <row r="133" spans="2:15" x14ac:dyDescent="0.45">
      <c r="B133" s="56" t="s">
        <v>323</v>
      </c>
      <c r="C133" s="57" t="s">
        <v>168</v>
      </c>
      <c r="D133" s="13" t="s">
        <v>169</v>
      </c>
      <c r="E133" s="36">
        <v>62.01</v>
      </c>
      <c r="F133" s="14">
        <v>806.10885341074015</v>
      </c>
      <c r="G133" s="14">
        <f t="shared" si="30"/>
        <v>49986.81</v>
      </c>
      <c r="H133"/>
      <c r="I133" s="36">
        <v>0</v>
      </c>
      <c r="J133" s="36">
        <v>1</v>
      </c>
      <c r="K133" s="36">
        <f t="shared" si="23"/>
        <v>1</v>
      </c>
      <c r="L133"/>
      <c r="M133" s="14">
        <f t="shared" ref="M133:O139" si="46">I133*$G133</f>
        <v>0</v>
      </c>
      <c r="N133" s="14">
        <f t="shared" si="46"/>
        <v>49986.81</v>
      </c>
      <c r="O133" s="14">
        <f t="shared" si="46"/>
        <v>49986.81</v>
      </c>
    </row>
    <row r="134" spans="2:15" x14ac:dyDescent="0.45">
      <c r="B134" s="56" t="s">
        <v>324</v>
      </c>
      <c r="C134" s="57" t="s">
        <v>191</v>
      </c>
      <c r="D134" s="13" t="s">
        <v>169</v>
      </c>
      <c r="E134" s="36">
        <v>1626.86</v>
      </c>
      <c r="F134" s="14">
        <v>656.13208880911702</v>
      </c>
      <c r="G134" s="14">
        <f t="shared" si="30"/>
        <v>1067435.05</v>
      </c>
      <c r="H134"/>
      <c r="I134" s="36">
        <v>0</v>
      </c>
      <c r="J134" s="36">
        <v>1</v>
      </c>
      <c r="K134" s="36">
        <f t="shared" si="23"/>
        <v>1</v>
      </c>
      <c r="L134"/>
      <c r="M134" s="14">
        <f t="shared" si="46"/>
        <v>0</v>
      </c>
      <c r="N134" s="14">
        <f t="shared" si="46"/>
        <v>1067435.05</v>
      </c>
      <c r="O134" s="14">
        <f t="shared" si="46"/>
        <v>1067435.05</v>
      </c>
    </row>
    <row r="135" spans="2:15" x14ac:dyDescent="0.45">
      <c r="B135" s="56" t="s">
        <v>325</v>
      </c>
      <c r="C135" s="57" t="s">
        <v>86</v>
      </c>
      <c r="D135" s="13" t="s">
        <v>169</v>
      </c>
      <c r="E135" s="36">
        <v>1643.92</v>
      </c>
      <c r="F135" s="14">
        <v>459.47386125845537</v>
      </c>
      <c r="G135" s="14">
        <f t="shared" si="30"/>
        <v>755338.27</v>
      </c>
      <c r="H135"/>
      <c r="I135" s="36">
        <v>0</v>
      </c>
      <c r="J135" s="36">
        <v>1</v>
      </c>
      <c r="K135" s="36">
        <f t="shared" si="23"/>
        <v>1</v>
      </c>
      <c r="L135"/>
      <c r="M135" s="14">
        <f t="shared" si="46"/>
        <v>0</v>
      </c>
      <c r="N135" s="14">
        <f t="shared" si="46"/>
        <v>755338.27</v>
      </c>
      <c r="O135" s="14">
        <f t="shared" si="46"/>
        <v>755338.27</v>
      </c>
    </row>
    <row r="136" spans="2:15" x14ac:dyDescent="0.45">
      <c r="B136" s="77" t="s">
        <v>326</v>
      </c>
      <c r="C136" s="78" t="s">
        <v>557</v>
      </c>
      <c r="D136" s="79" t="s">
        <v>169</v>
      </c>
      <c r="E136" s="80">
        <v>648.5</v>
      </c>
      <c r="F136" s="81">
        <v>5772.17</v>
      </c>
      <c r="G136" s="81">
        <f t="shared" si="30"/>
        <v>3743252.2450000001</v>
      </c>
      <c r="H136"/>
      <c r="I136" s="36">
        <v>0</v>
      </c>
      <c r="J136" s="36">
        <v>1</v>
      </c>
      <c r="K136" s="36">
        <f t="shared" si="23"/>
        <v>1</v>
      </c>
      <c r="L136"/>
      <c r="M136" s="14">
        <f t="shared" si="46"/>
        <v>0</v>
      </c>
      <c r="N136" s="14">
        <f t="shared" si="46"/>
        <v>3743252.2450000001</v>
      </c>
      <c r="O136" s="14">
        <f t="shared" si="46"/>
        <v>3743252.2450000001</v>
      </c>
    </row>
    <row r="137" spans="2:15" x14ac:dyDescent="0.45">
      <c r="B137" s="77" t="s">
        <v>327</v>
      </c>
      <c r="C137" s="78" t="s">
        <v>558</v>
      </c>
      <c r="D137" s="79" t="s">
        <v>169</v>
      </c>
      <c r="E137" s="80">
        <v>419</v>
      </c>
      <c r="F137" s="81">
        <v>6324.24</v>
      </c>
      <c r="G137" s="81">
        <f t="shared" si="30"/>
        <v>2649856.56</v>
      </c>
      <c r="H137"/>
      <c r="I137" s="36">
        <v>0</v>
      </c>
      <c r="J137" s="36">
        <v>1</v>
      </c>
      <c r="K137" s="36">
        <f t="shared" si="23"/>
        <v>1</v>
      </c>
      <c r="L137"/>
      <c r="M137" s="14">
        <f t="shared" si="46"/>
        <v>0</v>
      </c>
      <c r="N137" s="14">
        <f t="shared" si="46"/>
        <v>2649856.56</v>
      </c>
      <c r="O137" s="14">
        <f t="shared" si="46"/>
        <v>2649856.56</v>
      </c>
    </row>
    <row r="138" spans="2:15" x14ac:dyDescent="0.45">
      <c r="B138" s="56" t="s">
        <v>328</v>
      </c>
      <c r="C138" s="57" t="s">
        <v>284</v>
      </c>
      <c r="D138" s="13" t="s">
        <v>169</v>
      </c>
      <c r="E138" s="36">
        <v>705.92</v>
      </c>
      <c r="F138" s="14">
        <v>3995.7693542296074</v>
      </c>
      <c r="G138" s="14">
        <f t="shared" si="30"/>
        <v>2820693.5025377641</v>
      </c>
      <c r="H138"/>
      <c r="I138" s="36">
        <v>0</v>
      </c>
      <c r="J138" s="36">
        <v>1</v>
      </c>
      <c r="K138" s="36">
        <f t="shared" si="23"/>
        <v>1</v>
      </c>
      <c r="L138"/>
      <c r="M138" s="14">
        <f t="shared" si="46"/>
        <v>0</v>
      </c>
      <c r="N138" s="14">
        <f t="shared" si="46"/>
        <v>2820693.5025377641</v>
      </c>
      <c r="O138" s="14">
        <f t="shared" si="46"/>
        <v>2820693.5025377641</v>
      </c>
    </row>
    <row r="139" spans="2:15" ht="64.8" x14ac:dyDescent="0.45">
      <c r="B139" s="72" t="s">
        <v>329</v>
      </c>
      <c r="C139" s="73" t="s">
        <v>571</v>
      </c>
      <c r="D139" s="74" t="s">
        <v>41</v>
      </c>
      <c r="E139" s="75">
        <v>61</v>
      </c>
      <c r="F139" s="76">
        <v>81123.929999999993</v>
      </c>
      <c r="G139" s="76">
        <f t="shared" si="30"/>
        <v>4948559.7299999995</v>
      </c>
      <c r="H139"/>
      <c r="I139" s="36">
        <v>0</v>
      </c>
      <c r="J139" s="36">
        <v>1</v>
      </c>
      <c r="K139" s="36">
        <f t="shared" si="23"/>
        <v>1</v>
      </c>
      <c r="L139"/>
      <c r="M139" s="14">
        <f t="shared" si="46"/>
        <v>0</v>
      </c>
      <c r="N139" s="14">
        <f t="shared" si="46"/>
        <v>4948559.7299999995</v>
      </c>
      <c r="O139" s="14">
        <f t="shared" si="46"/>
        <v>4948559.7299999995</v>
      </c>
    </row>
    <row r="140" spans="2:15" x14ac:dyDescent="0.45">
      <c r="B140" s="53" t="s">
        <v>697</v>
      </c>
      <c r="C140" s="115" t="s">
        <v>322</v>
      </c>
      <c r="D140" s="116"/>
      <c r="E140" s="116"/>
      <c r="F140" s="117"/>
      <c r="G140" s="54">
        <f>SUM(G141:G147)</f>
        <v>11741557.097476078</v>
      </c>
      <c r="H140"/>
      <c r="I140" s="58">
        <f>SUM(I141:I147)</f>
        <v>0</v>
      </c>
      <c r="J140" s="58">
        <f>SUM(J141:J147)</f>
        <v>7</v>
      </c>
      <c r="K140" s="58">
        <f t="shared" si="23"/>
        <v>7</v>
      </c>
      <c r="L140"/>
      <c r="M140" s="54">
        <f t="shared" ref="M140:O140" si="47">SUM(M141:M147)</f>
        <v>0</v>
      </c>
      <c r="N140" s="54">
        <f t="shared" si="47"/>
        <v>11741557.097476078</v>
      </c>
      <c r="O140" s="54">
        <f t="shared" si="47"/>
        <v>11741557.097476078</v>
      </c>
    </row>
    <row r="141" spans="2:15" x14ac:dyDescent="0.45">
      <c r="B141" s="56" t="s">
        <v>698</v>
      </c>
      <c r="C141" s="57" t="s">
        <v>168</v>
      </c>
      <c r="D141" s="13" t="s">
        <v>169</v>
      </c>
      <c r="E141" s="36">
        <v>70.2</v>
      </c>
      <c r="F141" s="14">
        <v>843.33119658119654</v>
      </c>
      <c r="G141" s="14">
        <f t="shared" si="30"/>
        <v>59201.85</v>
      </c>
      <c r="H141"/>
      <c r="I141" s="36">
        <v>0</v>
      </c>
      <c r="J141" s="36">
        <v>1</v>
      </c>
      <c r="K141" s="36">
        <f t="shared" si="23"/>
        <v>1</v>
      </c>
      <c r="L141"/>
      <c r="M141" s="14">
        <f t="shared" ref="M141:O147" si="48">I141*$G141</f>
        <v>0</v>
      </c>
      <c r="N141" s="14">
        <f t="shared" si="48"/>
        <v>59201.85</v>
      </c>
      <c r="O141" s="14">
        <f t="shared" si="48"/>
        <v>59201.85</v>
      </c>
    </row>
    <row r="142" spans="2:15" x14ac:dyDescent="0.45">
      <c r="B142" s="56" t="s">
        <v>699</v>
      </c>
      <c r="C142" s="57" t="s">
        <v>191</v>
      </c>
      <c r="D142" s="13" t="s">
        <v>169</v>
      </c>
      <c r="E142" s="36">
        <v>2040.5</v>
      </c>
      <c r="F142" s="14">
        <v>574.78235236461649</v>
      </c>
      <c r="G142" s="14">
        <f t="shared" si="30"/>
        <v>1172843.3899999999</v>
      </c>
      <c r="H142"/>
      <c r="I142" s="36">
        <v>0</v>
      </c>
      <c r="J142" s="36">
        <v>1</v>
      </c>
      <c r="K142" s="36">
        <f t="shared" si="23"/>
        <v>1</v>
      </c>
      <c r="L142"/>
      <c r="M142" s="14">
        <f t="shared" si="48"/>
        <v>0</v>
      </c>
      <c r="N142" s="14">
        <f t="shared" si="48"/>
        <v>1172843.3899999999</v>
      </c>
      <c r="O142" s="14">
        <f t="shared" si="48"/>
        <v>1172843.3899999999</v>
      </c>
    </row>
    <row r="143" spans="2:15" x14ac:dyDescent="0.45">
      <c r="B143" s="56" t="s">
        <v>700</v>
      </c>
      <c r="C143" s="57" t="s">
        <v>86</v>
      </c>
      <c r="D143" s="13" t="s">
        <v>169</v>
      </c>
      <c r="E143" s="36">
        <v>2053.3000000000002</v>
      </c>
      <c r="F143" s="14">
        <v>453.07815711294012</v>
      </c>
      <c r="G143" s="14">
        <f t="shared" si="30"/>
        <v>930305.38</v>
      </c>
      <c r="H143"/>
      <c r="I143" s="36">
        <v>0</v>
      </c>
      <c r="J143" s="36">
        <v>1</v>
      </c>
      <c r="K143" s="36">
        <f t="shared" ref="K143:K205" si="49">SUM(I143,J143)</f>
        <v>1</v>
      </c>
      <c r="L143"/>
      <c r="M143" s="14">
        <f t="shared" si="48"/>
        <v>0</v>
      </c>
      <c r="N143" s="14">
        <f t="shared" si="48"/>
        <v>930305.38</v>
      </c>
      <c r="O143" s="14">
        <f t="shared" si="48"/>
        <v>930305.38</v>
      </c>
    </row>
    <row r="144" spans="2:15" x14ac:dyDescent="0.45">
      <c r="B144" s="77" t="s">
        <v>701</v>
      </c>
      <c r="C144" s="78" t="s">
        <v>557</v>
      </c>
      <c r="D144" s="79" t="s">
        <v>169</v>
      </c>
      <c r="E144" s="80">
        <v>544.69000000000005</v>
      </c>
      <c r="F144" s="81">
        <v>5117.96</v>
      </c>
      <c r="G144" s="81">
        <f t="shared" si="30"/>
        <v>2787701.6324000005</v>
      </c>
      <c r="H144"/>
      <c r="I144" s="36">
        <v>0</v>
      </c>
      <c r="J144" s="36">
        <v>1</v>
      </c>
      <c r="K144" s="36">
        <f t="shared" si="49"/>
        <v>1</v>
      </c>
      <c r="L144"/>
      <c r="M144" s="14">
        <f t="shared" si="48"/>
        <v>0</v>
      </c>
      <c r="N144" s="14">
        <f t="shared" si="48"/>
        <v>2787701.6324000005</v>
      </c>
      <c r="O144" s="14">
        <f t="shared" si="48"/>
        <v>2787701.6324000005</v>
      </c>
    </row>
    <row r="145" spans="2:15" x14ac:dyDescent="0.45">
      <c r="B145" s="77" t="s">
        <v>702</v>
      </c>
      <c r="C145" s="78" t="s">
        <v>558</v>
      </c>
      <c r="D145" s="79" t="s">
        <v>169</v>
      </c>
      <c r="E145" s="80">
        <v>36</v>
      </c>
      <c r="F145" s="81">
        <v>5662.87</v>
      </c>
      <c r="G145" s="81">
        <f t="shared" si="30"/>
        <v>203863.32</v>
      </c>
      <c r="H145"/>
      <c r="I145" s="36">
        <v>0</v>
      </c>
      <c r="J145" s="36">
        <v>1</v>
      </c>
      <c r="K145" s="36">
        <f t="shared" si="49"/>
        <v>1</v>
      </c>
      <c r="L145"/>
      <c r="M145" s="14">
        <f t="shared" si="48"/>
        <v>0</v>
      </c>
      <c r="N145" s="14">
        <f t="shared" si="48"/>
        <v>203863.32</v>
      </c>
      <c r="O145" s="14">
        <f t="shared" si="48"/>
        <v>203863.32</v>
      </c>
    </row>
    <row r="146" spans="2:15" x14ac:dyDescent="0.45">
      <c r="B146" s="56" t="s">
        <v>703</v>
      </c>
      <c r="C146" s="57" t="s">
        <v>284</v>
      </c>
      <c r="D146" s="13" t="s">
        <v>169</v>
      </c>
      <c r="E146" s="36">
        <v>956.42</v>
      </c>
      <c r="F146" s="14">
        <v>2780.1678813450967</v>
      </c>
      <c r="G146" s="14">
        <f t="shared" si="30"/>
        <v>2659008.1650760775</v>
      </c>
      <c r="H146"/>
      <c r="I146" s="36">
        <v>0</v>
      </c>
      <c r="J146" s="36">
        <v>1</v>
      </c>
      <c r="K146" s="36">
        <f t="shared" si="49"/>
        <v>1</v>
      </c>
      <c r="L146"/>
      <c r="M146" s="14">
        <f t="shared" si="48"/>
        <v>0</v>
      </c>
      <c r="N146" s="14">
        <f t="shared" si="48"/>
        <v>2659008.1650760775</v>
      </c>
      <c r="O146" s="14">
        <f t="shared" si="48"/>
        <v>2659008.1650760775</v>
      </c>
    </row>
    <row r="147" spans="2:15" ht="64.8" x14ac:dyDescent="0.45">
      <c r="B147" s="72" t="s">
        <v>704</v>
      </c>
      <c r="C147" s="73" t="s">
        <v>571</v>
      </c>
      <c r="D147" s="74" t="s">
        <v>41</v>
      </c>
      <c r="E147" s="75">
        <v>68</v>
      </c>
      <c r="F147" s="76">
        <v>57774.02</v>
      </c>
      <c r="G147" s="76">
        <f t="shared" si="30"/>
        <v>3928633.36</v>
      </c>
      <c r="H147"/>
      <c r="I147" s="36">
        <v>0</v>
      </c>
      <c r="J147" s="36">
        <v>1</v>
      </c>
      <c r="K147" s="36">
        <f t="shared" si="49"/>
        <v>1</v>
      </c>
      <c r="L147"/>
      <c r="M147" s="14">
        <f t="shared" si="48"/>
        <v>0</v>
      </c>
      <c r="N147" s="14">
        <f t="shared" si="48"/>
        <v>3928633.36</v>
      </c>
      <c r="O147" s="14">
        <f t="shared" si="48"/>
        <v>3928633.36</v>
      </c>
    </row>
    <row r="148" spans="2:15" x14ac:dyDescent="0.45">
      <c r="B148" s="69" t="s">
        <v>524</v>
      </c>
      <c r="C148" s="121" t="s">
        <v>525</v>
      </c>
      <c r="D148" s="121"/>
      <c r="E148" s="121"/>
      <c r="F148" s="122"/>
      <c r="G148" s="51">
        <f>SUM(G149,G156,G161,G167,G173,G187,G193,G197,G204,G208,G210)</f>
        <v>46648187.424659111</v>
      </c>
      <c r="H148"/>
      <c r="I148" s="52">
        <f>SUM(I149,I156,I161,I167,I173,I187,I193,I197,I204,I208,I210)</f>
        <v>41.4</v>
      </c>
      <c r="J148" s="52">
        <f>SUM(J149,J156,J161,J167,J173,J187,J193,J197,J204,J208,J210)</f>
        <v>11.6</v>
      </c>
      <c r="K148" s="52">
        <f t="shared" si="49"/>
        <v>53</v>
      </c>
      <c r="L148"/>
      <c r="M148" s="51">
        <f>SUM(M149,M156,M161,M167,M173,M187,M193,M197,M204,M208,M210)</f>
        <v>35798685.488459118</v>
      </c>
      <c r="N148" s="51">
        <f>SUM(N149,N156,N161,N167,N173,N187,N193,N197,N204,N208,N210)</f>
        <v>10849501.9362</v>
      </c>
      <c r="O148" s="51">
        <f>SUM(O149,O156,O161,O167,O173,O187,O193,O197,O204,O208,O210)</f>
        <v>46648187.424659111</v>
      </c>
    </row>
    <row r="149" spans="2:15" x14ac:dyDescent="0.45">
      <c r="B149" s="53" t="s">
        <v>31</v>
      </c>
      <c r="C149" s="115" t="s">
        <v>99</v>
      </c>
      <c r="D149" s="116"/>
      <c r="E149" s="116"/>
      <c r="F149" s="117"/>
      <c r="G149" s="54">
        <f>SUM(G150:G155)</f>
        <v>3252856.0980591914</v>
      </c>
      <c r="H149"/>
      <c r="I149" s="58">
        <f>SUM(I150:I155)</f>
        <v>6</v>
      </c>
      <c r="J149" s="58">
        <f>SUM(J150:J155)</f>
        <v>0</v>
      </c>
      <c r="K149" s="58">
        <f t="shared" si="49"/>
        <v>6</v>
      </c>
      <c r="L149"/>
      <c r="M149" s="54">
        <f t="shared" ref="M149:O149" si="50">SUM(M150:M155)</f>
        <v>3252856.0980591914</v>
      </c>
      <c r="N149" s="54">
        <f t="shared" si="50"/>
        <v>0</v>
      </c>
      <c r="O149" s="54">
        <f t="shared" si="50"/>
        <v>3252856.0980591914</v>
      </c>
    </row>
    <row r="150" spans="2:15" x14ac:dyDescent="0.45">
      <c r="B150" s="56" t="s">
        <v>330</v>
      </c>
      <c r="C150" s="57" t="s">
        <v>168</v>
      </c>
      <c r="D150" s="13" t="s">
        <v>169</v>
      </c>
      <c r="E150" s="36">
        <v>2523.65</v>
      </c>
      <c r="F150" s="14">
        <v>97.25158562367865</v>
      </c>
      <c r="G150" s="14">
        <f t="shared" ref="G150:G209" si="51">E150*F150</f>
        <v>245428.96405919665</v>
      </c>
      <c r="H150"/>
      <c r="I150" s="36">
        <v>1</v>
      </c>
      <c r="J150" s="36">
        <v>0</v>
      </c>
      <c r="K150" s="36">
        <f t="shared" si="49"/>
        <v>1</v>
      </c>
      <c r="L150"/>
      <c r="M150" s="14">
        <f t="shared" ref="M150:O155" si="52">I150*$G150</f>
        <v>245428.96405919665</v>
      </c>
      <c r="N150" s="14">
        <f t="shared" si="52"/>
        <v>0</v>
      </c>
      <c r="O150" s="14">
        <f t="shared" si="52"/>
        <v>245428.96405919665</v>
      </c>
    </row>
    <row r="151" spans="2:15" ht="48.6" x14ac:dyDescent="0.45">
      <c r="B151" s="72" t="s">
        <v>331</v>
      </c>
      <c r="C151" s="73" t="s">
        <v>572</v>
      </c>
      <c r="D151" s="74" t="s">
        <v>41</v>
      </c>
      <c r="E151" s="75">
        <v>75</v>
      </c>
      <c r="F151" s="76">
        <v>18934.43</v>
      </c>
      <c r="G151" s="76">
        <f t="shared" si="51"/>
        <v>1420082.25</v>
      </c>
      <c r="H151"/>
      <c r="I151" s="36">
        <v>1</v>
      </c>
      <c r="J151" s="36">
        <v>0</v>
      </c>
      <c r="K151" s="36">
        <f t="shared" si="49"/>
        <v>1</v>
      </c>
      <c r="L151"/>
      <c r="M151" s="14">
        <f t="shared" si="52"/>
        <v>1420082.25</v>
      </c>
      <c r="N151" s="14">
        <f t="shared" si="52"/>
        <v>0</v>
      </c>
      <c r="O151" s="14">
        <f t="shared" si="52"/>
        <v>1420082.25</v>
      </c>
    </row>
    <row r="152" spans="2:15" x14ac:dyDescent="0.45">
      <c r="B152" s="56" t="s">
        <v>333</v>
      </c>
      <c r="C152" s="57" t="s">
        <v>334</v>
      </c>
      <c r="D152" s="13" t="s">
        <v>169</v>
      </c>
      <c r="E152" s="36">
        <v>23.65</v>
      </c>
      <c r="F152" s="14">
        <v>225.87019027484143</v>
      </c>
      <c r="G152" s="14">
        <f t="shared" si="51"/>
        <v>5341.83</v>
      </c>
      <c r="H152"/>
      <c r="I152" s="36">
        <v>1</v>
      </c>
      <c r="J152" s="36">
        <v>0</v>
      </c>
      <c r="K152" s="36">
        <f t="shared" si="49"/>
        <v>1</v>
      </c>
      <c r="L152"/>
      <c r="M152" s="14">
        <f t="shared" si="52"/>
        <v>5341.83</v>
      </c>
      <c r="N152" s="14">
        <f t="shared" si="52"/>
        <v>0</v>
      </c>
      <c r="O152" s="14">
        <f t="shared" si="52"/>
        <v>5341.83</v>
      </c>
    </row>
    <row r="153" spans="2:15" x14ac:dyDescent="0.45">
      <c r="B153" s="77" t="s">
        <v>335</v>
      </c>
      <c r="C153" s="78" t="s">
        <v>559</v>
      </c>
      <c r="D153" s="79" t="s">
        <v>169</v>
      </c>
      <c r="E153" s="80">
        <v>10</v>
      </c>
      <c r="F153" s="81">
        <v>9733.3700000000008</v>
      </c>
      <c r="G153" s="81">
        <f t="shared" si="51"/>
        <v>97333.700000000012</v>
      </c>
      <c r="H153"/>
      <c r="I153" s="36">
        <v>1</v>
      </c>
      <c r="J153" s="36">
        <v>0</v>
      </c>
      <c r="K153" s="36">
        <f t="shared" si="49"/>
        <v>1</v>
      </c>
      <c r="L153"/>
      <c r="M153" s="14">
        <f t="shared" si="52"/>
        <v>97333.700000000012</v>
      </c>
      <c r="N153" s="14">
        <f t="shared" si="52"/>
        <v>0</v>
      </c>
      <c r="O153" s="14">
        <f t="shared" si="52"/>
        <v>97333.700000000012</v>
      </c>
    </row>
    <row r="154" spans="2:15" x14ac:dyDescent="0.45">
      <c r="B154" s="56" t="s">
        <v>337</v>
      </c>
      <c r="C154" s="57" t="s">
        <v>338</v>
      </c>
      <c r="D154" s="13" t="s">
        <v>41</v>
      </c>
      <c r="E154" s="36">
        <v>1</v>
      </c>
      <c r="F154" s="14">
        <v>16805.2</v>
      </c>
      <c r="G154" s="14">
        <f t="shared" si="51"/>
        <v>16805.2</v>
      </c>
      <c r="H154"/>
      <c r="I154" s="36">
        <v>1</v>
      </c>
      <c r="J154" s="36">
        <v>0</v>
      </c>
      <c r="K154" s="36">
        <f t="shared" si="49"/>
        <v>1</v>
      </c>
      <c r="L154"/>
      <c r="M154" s="14">
        <f t="shared" si="52"/>
        <v>16805.2</v>
      </c>
      <c r="N154" s="14">
        <f t="shared" si="52"/>
        <v>0</v>
      </c>
      <c r="O154" s="14">
        <f t="shared" si="52"/>
        <v>16805.2</v>
      </c>
    </row>
    <row r="155" spans="2:15" ht="32.4" x14ac:dyDescent="0.45">
      <c r="B155" s="56" t="s">
        <v>339</v>
      </c>
      <c r="C155" s="57" t="s">
        <v>340</v>
      </c>
      <c r="D155" s="13" t="s">
        <v>169</v>
      </c>
      <c r="E155" s="36">
        <v>1185.8699999999999</v>
      </c>
      <c r="F155" s="14">
        <v>1237.7951664179</v>
      </c>
      <c r="G155" s="14">
        <f t="shared" si="51"/>
        <v>1467864.153999995</v>
      </c>
      <c r="H155"/>
      <c r="I155" s="36">
        <v>1</v>
      </c>
      <c r="J155" s="36">
        <v>0</v>
      </c>
      <c r="K155" s="36">
        <f t="shared" si="49"/>
        <v>1</v>
      </c>
      <c r="L155"/>
      <c r="M155" s="14">
        <f t="shared" si="52"/>
        <v>1467864.153999995</v>
      </c>
      <c r="N155" s="14">
        <f t="shared" si="52"/>
        <v>0</v>
      </c>
      <c r="O155" s="14">
        <f t="shared" si="52"/>
        <v>1467864.153999995</v>
      </c>
    </row>
    <row r="156" spans="2:15" x14ac:dyDescent="0.45">
      <c r="B156" s="53" t="s">
        <v>32</v>
      </c>
      <c r="C156" s="115" t="s">
        <v>100</v>
      </c>
      <c r="D156" s="116"/>
      <c r="E156" s="116"/>
      <c r="F156" s="117"/>
      <c r="G156" s="54">
        <f>SUM(G157:G160)</f>
        <v>5575760.2699999874</v>
      </c>
      <c r="H156"/>
      <c r="I156" s="58">
        <f>SUM(I157:I160)</f>
        <v>4</v>
      </c>
      <c r="J156" s="58">
        <f>SUM(J157:J160)</f>
        <v>0</v>
      </c>
      <c r="K156" s="58">
        <f t="shared" si="49"/>
        <v>4</v>
      </c>
      <c r="L156"/>
      <c r="M156" s="54">
        <f t="shared" ref="M156:O156" si="53">SUM(M157:M160)</f>
        <v>5575760.2699999874</v>
      </c>
      <c r="N156" s="54">
        <f t="shared" si="53"/>
        <v>0</v>
      </c>
      <c r="O156" s="54">
        <f t="shared" si="53"/>
        <v>5575760.2699999874</v>
      </c>
    </row>
    <row r="157" spans="2:15" x14ac:dyDescent="0.45">
      <c r="B157" s="56" t="s">
        <v>341</v>
      </c>
      <c r="C157" s="57" t="s">
        <v>168</v>
      </c>
      <c r="D157" s="13" t="s">
        <v>169</v>
      </c>
      <c r="E157" s="36">
        <v>618</v>
      </c>
      <c r="F157" s="14">
        <v>82.937168284789635</v>
      </c>
      <c r="G157" s="14">
        <f t="shared" si="51"/>
        <v>51255.169999999991</v>
      </c>
      <c r="H157"/>
      <c r="I157" s="36">
        <v>1</v>
      </c>
      <c r="J157" s="36">
        <v>0</v>
      </c>
      <c r="K157" s="36">
        <f t="shared" si="49"/>
        <v>1</v>
      </c>
      <c r="L157"/>
      <c r="M157" s="14">
        <f t="shared" ref="M157:O160" si="54">I157*$G157</f>
        <v>51255.169999999991</v>
      </c>
      <c r="N157" s="14">
        <f t="shared" si="54"/>
        <v>0</v>
      </c>
      <c r="O157" s="14">
        <f t="shared" si="54"/>
        <v>51255.169999999991</v>
      </c>
    </row>
    <row r="158" spans="2:15" ht="48.6" x14ac:dyDescent="0.45">
      <c r="B158" s="72" t="s">
        <v>342</v>
      </c>
      <c r="C158" s="73" t="s">
        <v>572</v>
      </c>
      <c r="D158" s="74" t="s">
        <v>41</v>
      </c>
      <c r="E158" s="75">
        <v>46</v>
      </c>
      <c r="F158" s="76">
        <v>31000.68</v>
      </c>
      <c r="G158" s="76">
        <f t="shared" si="51"/>
        <v>1426031.28</v>
      </c>
      <c r="H158"/>
      <c r="I158" s="36">
        <v>1</v>
      </c>
      <c r="J158" s="36">
        <v>0</v>
      </c>
      <c r="K158" s="36">
        <f t="shared" si="49"/>
        <v>1</v>
      </c>
      <c r="L158"/>
      <c r="M158" s="14">
        <f t="shared" si="54"/>
        <v>1426031.28</v>
      </c>
      <c r="N158" s="14">
        <f t="shared" si="54"/>
        <v>0</v>
      </c>
      <c r="O158" s="14">
        <f t="shared" si="54"/>
        <v>1426031.28</v>
      </c>
    </row>
    <row r="159" spans="2:15" ht="48.6" x14ac:dyDescent="0.45">
      <c r="B159" s="56" t="s">
        <v>343</v>
      </c>
      <c r="C159" s="57" t="s">
        <v>344</v>
      </c>
      <c r="D159" s="13" t="s">
        <v>41</v>
      </c>
      <c r="E159" s="36">
        <v>2</v>
      </c>
      <c r="F159" s="14">
        <v>4509.91</v>
      </c>
      <c r="G159" s="14">
        <f t="shared" si="51"/>
        <v>9019.82</v>
      </c>
      <c r="H159"/>
      <c r="I159" s="36">
        <v>1</v>
      </c>
      <c r="J159" s="36">
        <v>0</v>
      </c>
      <c r="K159" s="36">
        <f t="shared" si="49"/>
        <v>1</v>
      </c>
      <c r="L159"/>
      <c r="M159" s="14">
        <f t="shared" si="54"/>
        <v>9019.82</v>
      </c>
      <c r="N159" s="14">
        <f t="shared" si="54"/>
        <v>0</v>
      </c>
      <c r="O159" s="14">
        <f t="shared" si="54"/>
        <v>9019.82</v>
      </c>
    </row>
    <row r="160" spans="2:15" ht="32.4" x14ac:dyDescent="0.45">
      <c r="B160" s="56" t="s">
        <v>345</v>
      </c>
      <c r="C160" s="57" t="s">
        <v>340</v>
      </c>
      <c r="D160" s="13" t="s">
        <v>169</v>
      </c>
      <c r="E160" s="36">
        <v>3475.22</v>
      </c>
      <c r="F160" s="14">
        <v>1176.7467958863001</v>
      </c>
      <c r="G160" s="14">
        <f t="shared" si="51"/>
        <v>4089453.9999999874</v>
      </c>
      <c r="H160"/>
      <c r="I160" s="36">
        <v>1</v>
      </c>
      <c r="J160" s="36">
        <v>0</v>
      </c>
      <c r="K160" s="36">
        <f t="shared" si="49"/>
        <v>1</v>
      </c>
      <c r="L160"/>
      <c r="M160" s="14">
        <f t="shared" si="54"/>
        <v>4089453.9999999874</v>
      </c>
      <c r="N160" s="14">
        <f t="shared" si="54"/>
        <v>0</v>
      </c>
      <c r="O160" s="14">
        <f t="shared" si="54"/>
        <v>4089453.9999999874</v>
      </c>
    </row>
    <row r="161" spans="2:15" x14ac:dyDescent="0.45">
      <c r="B161" s="53" t="s">
        <v>33</v>
      </c>
      <c r="C161" s="115" t="s">
        <v>101</v>
      </c>
      <c r="D161" s="116"/>
      <c r="E161" s="116"/>
      <c r="F161" s="117"/>
      <c r="G161" s="54">
        <f>SUM(G162:G166)</f>
        <v>1441898.5699999998</v>
      </c>
      <c r="H161"/>
      <c r="I161" s="58">
        <f>SUM(I162:I166)</f>
        <v>5</v>
      </c>
      <c r="J161" s="58">
        <f>SUM(J162:J166)</f>
        <v>0</v>
      </c>
      <c r="K161" s="58">
        <f t="shared" si="49"/>
        <v>5</v>
      </c>
      <c r="L161"/>
      <c r="M161" s="54">
        <f t="shared" ref="M161:O161" si="55">SUM(M162:M166)</f>
        <v>1441898.5699999998</v>
      </c>
      <c r="N161" s="54">
        <f t="shared" si="55"/>
        <v>0</v>
      </c>
      <c r="O161" s="54">
        <f t="shared" si="55"/>
        <v>1441898.5699999998</v>
      </c>
    </row>
    <row r="162" spans="2:15" x14ac:dyDescent="0.45">
      <c r="B162" s="56" t="s">
        <v>346</v>
      </c>
      <c r="C162" s="57" t="s">
        <v>168</v>
      </c>
      <c r="D162" s="13" t="s">
        <v>169</v>
      </c>
      <c r="E162" s="36">
        <v>171.35</v>
      </c>
      <c r="F162" s="14">
        <v>91.469039976655964</v>
      </c>
      <c r="G162" s="14">
        <f t="shared" si="51"/>
        <v>15673.22</v>
      </c>
      <c r="H162"/>
      <c r="I162" s="36">
        <v>1</v>
      </c>
      <c r="J162" s="36">
        <v>0</v>
      </c>
      <c r="K162" s="36">
        <f t="shared" si="49"/>
        <v>1</v>
      </c>
      <c r="L162"/>
      <c r="M162" s="14">
        <f t="shared" ref="M162:O166" si="56">I162*$G162</f>
        <v>15673.22</v>
      </c>
      <c r="N162" s="14">
        <f t="shared" si="56"/>
        <v>0</v>
      </c>
      <c r="O162" s="14">
        <f t="shared" si="56"/>
        <v>15673.22</v>
      </c>
    </row>
    <row r="163" spans="2:15" ht="48.6" x14ac:dyDescent="0.45">
      <c r="B163" s="72" t="s">
        <v>347</v>
      </c>
      <c r="C163" s="73" t="s">
        <v>572</v>
      </c>
      <c r="D163" s="74" t="s">
        <v>41</v>
      </c>
      <c r="E163" s="75">
        <v>75</v>
      </c>
      <c r="F163" s="76">
        <v>17023.57</v>
      </c>
      <c r="G163" s="76">
        <f t="shared" si="51"/>
        <v>1276767.75</v>
      </c>
      <c r="H163"/>
      <c r="I163" s="36">
        <v>1</v>
      </c>
      <c r="J163" s="36">
        <v>0</v>
      </c>
      <c r="K163" s="36">
        <f t="shared" si="49"/>
        <v>1</v>
      </c>
      <c r="L163"/>
      <c r="M163" s="14">
        <f t="shared" si="56"/>
        <v>1276767.75</v>
      </c>
      <c r="N163" s="14">
        <f t="shared" si="56"/>
        <v>0</v>
      </c>
      <c r="O163" s="14">
        <f t="shared" si="56"/>
        <v>1276767.75</v>
      </c>
    </row>
    <row r="164" spans="2:15" x14ac:dyDescent="0.45">
      <c r="B164" s="56" t="s">
        <v>348</v>
      </c>
      <c r="C164" s="57" t="s">
        <v>334</v>
      </c>
      <c r="D164" s="13" t="s">
        <v>169</v>
      </c>
      <c r="E164" s="36">
        <v>171.35</v>
      </c>
      <c r="F164" s="14">
        <v>225.86343740881236</v>
      </c>
      <c r="G164" s="14">
        <f t="shared" si="51"/>
        <v>38701.699999999997</v>
      </c>
      <c r="H164"/>
      <c r="I164" s="36">
        <v>1</v>
      </c>
      <c r="J164" s="36">
        <v>0</v>
      </c>
      <c r="K164" s="36">
        <f t="shared" si="49"/>
        <v>1</v>
      </c>
      <c r="L164"/>
      <c r="M164" s="14">
        <f t="shared" si="56"/>
        <v>38701.699999999997</v>
      </c>
      <c r="N164" s="14">
        <f t="shared" si="56"/>
        <v>0</v>
      </c>
      <c r="O164" s="14">
        <f t="shared" si="56"/>
        <v>38701.699999999997</v>
      </c>
    </row>
    <row r="165" spans="2:15" x14ac:dyDescent="0.45">
      <c r="B165" s="77" t="s">
        <v>349</v>
      </c>
      <c r="C165" s="78" t="s">
        <v>559</v>
      </c>
      <c r="D165" s="79" t="s">
        <v>169</v>
      </c>
      <c r="E165" s="80">
        <v>10</v>
      </c>
      <c r="F165" s="81">
        <v>9395.07</v>
      </c>
      <c r="G165" s="81">
        <f t="shared" si="51"/>
        <v>93950.7</v>
      </c>
      <c r="H165"/>
      <c r="I165" s="36">
        <v>1</v>
      </c>
      <c r="J165" s="36">
        <v>0</v>
      </c>
      <c r="K165" s="36">
        <f t="shared" si="49"/>
        <v>1</v>
      </c>
      <c r="L165"/>
      <c r="M165" s="14">
        <f t="shared" si="56"/>
        <v>93950.7</v>
      </c>
      <c r="N165" s="14">
        <f t="shared" si="56"/>
        <v>0</v>
      </c>
      <c r="O165" s="14">
        <f t="shared" si="56"/>
        <v>93950.7</v>
      </c>
    </row>
    <row r="166" spans="2:15" x14ac:dyDescent="0.45">
      <c r="B166" s="56" t="s">
        <v>350</v>
      </c>
      <c r="C166" s="57" t="s">
        <v>338</v>
      </c>
      <c r="D166" s="13" t="s">
        <v>41</v>
      </c>
      <c r="E166" s="36">
        <v>1</v>
      </c>
      <c r="F166" s="14">
        <v>16805.2</v>
      </c>
      <c r="G166" s="14">
        <f t="shared" si="51"/>
        <v>16805.2</v>
      </c>
      <c r="H166"/>
      <c r="I166" s="36">
        <v>1</v>
      </c>
      <c r="J166" s="36">
        <v>0</v>
      </c>
      <c r="K166" s="36">
        <f t="shared" si="49"/>
        <v>1</v>
      </c>
      <c r="L166"/>
      <c r="M166" s="14">
        <f t="shared" si="56"/>
        <v>16805.2</v>
      </c>
      <c r="N166" s="14">
        <f t="shared" si="56"/>
        <v>0</v>
      </c>
      <c r="O166" s="14">
        <f t="shared" si="56"/>
        <v>16805.2</v>
      </c>
    </row>
    <row r="167" spans="2:15" x14ac:dyDescent="0.45">
      <c r="B167" s="53" t="s">
        <v>34</v>
      </c>
      <c r="C167" s="115" t="s">
        <v>102</v>
      </c>
      <c r="D167" s="116"/>
      <c r="E167" s="116"/>
      <c r="F167" s="117"/>
      <c r="G167" s="54">
        <f>SUM(G168:G172)</f>
        <v>4492019.1666000001</v>
      </c>
      <c r="H167"/>
      <c r="I167" s="58">
        <f>SUM(I168:I172)</f>
        <v>5</v>
      </c>
      <c r="J167" s="58">
        <f>SUM(J168:J172)</f>
        <v>0</v>
      </c>
      <c r="K167" s="58">
        <f t="shared" si="49"/>
        <v>5</v>
      </c>
      <c r="L167"/>
      <c r="M167" s="54">
        <f t="shared" ref="M167:O167" si="57">SUM(M168:M172)</f>
        <v>4492019.1666000001</v>
      </c>
      <c r="N167" s="54">
        <f t="shared" si="57"/>
        <v>0</v>
      </c>
      <c r="O167" s="54">
        <f t="shared" si="57"/>
        <v>4492019.1666000001</v>
      </c>
    </row>
    <row r="168" spans="2:15" x14ac:dyDescent="0.45">
      <c r="B168" s="56" t="s">
        <v>351</v>
      </c>
      <c r="C168" s="57" t="s">
        <v>168</v>
      </c>
      <c r="D168" s="13" t="s">
        <v>169</v>
      </c>
      <c r="E168" s="36">
        <v>453.74</v>
      </c>
      <c r="F168" s="14">
        <v>99.691739762859783</v>
      </c>
      <c r="G168" s="14">
        <f t="shared" si="51"/>
        <v>45234.13</v>
      </c>
      <c r="H168"/>
      <c r="I168" s="36">
        <v>1</v>
      </c>
      <c r="J168" s="36">
        <v>0</v>
      </c>
      <c r="K168" s="36">
        <f t="shared" si="49"/>
        <v>1</v>
      </c>
      <c r="L168"/>
      <c r="M168" s="14">
        <f t="shared" ref="M168:O172" si="58">I168*$G168</f>
        <v>45234.13</v>
      </c>
      <c r="N168" s="14">
        <f t="shared" si="58"/>
        <v>0</v>
      </c>
      <c r="O168" s="14">
        <f t="shared" si="58"/>
        <v>45234.13</v>
      </c>
    </row>
    <row r="169" spans="2:15" ht="48.6" x14ac:dyDescent="0.45">
      <c r="B169" s="72" t="s">
        <v>352</v>
      </c>
      <c r="C169" s="73" t="s">
        <v>572</v>
      </c>
      <c r="D169" s="74" t="s">
        <v>41</v>
      </c>
      <c r="E169" s="75">
        <v>55</v>
      </c>
      <c r="F169" s="76">
        <v>16833.990000000002</v>
      </c>
      <c r="G169" s="76">
        <f t="shared" si="51"/>
        <v>925869.45000000007</v>
      </c>
      <c r="H169"/>
      <c r="I169" s="36">
        <v>1</v>
      </c>
      <c r="J169" s="36">
        <v>0</v>
      </c>
      <c r="K169" s="36">
        <f t="shared" si="49"/>
        <v>1</v>
      </c>
      <c r="L169"/>
      <c r="M169" s="14">
        <f t="shared" si="58"/>
        <v>925869.45000000007</v>
      </c>
      <c r="N169" s="14">
        <f t="shared" si="58"/>
        <v>0</v>
      </c>
      <c r="O169" s="14">
        <f t="shared" si="58"/>
        <v>925869.45000000007</v>
      </c>
    </row>
    <row r="170" spans="2:15" x14ac:dyDescent="0.45">
      <c r="B170" s="56" t="s">
        <v>353</v>
      </c>
      <c r="C170" s="57" t="s">
        <v>334</v>
      </c>
      <c r="D170" s="13" t="s">
        <v>169</v>
      </c>
      <c r="E170" s="36">
        <v>11.2</v>
      </c>
      <c r="F170" s="14">
        <v>184.33035714285717</v>
      </c>
      <c r="G170" s="14">
        <f t="shared" si="51"/>
        <v>2064.5</v>
      </c>
      <c r="H170"/>
      <c r="I170" s="36">
        <v>1</v>
      </c>
      <c r="J170" s="36">
        <v>0</v>
      </c>
      <c r="K170" s="36">
        <f t="shared" si="49"/>
        <v>1</v>
      </c>
      <c r="L170"/>
      <c r="M170" s="14">
        <f t="shared" si="58"/>
        <v>2064.5</v>
      </c>
      <c r="N170" s="14">
        <f t="shared" si="58"/>
        <v>0</v>
      </c>
      <c r="O170" s="14">
        <f t="shared" si="58"/>
        <v>2064.5</v>
      </c>
    </row>
    <row r="171" spans="2:15" x14ac:dyDescent="0.45">
      <c r="B171" s="77" t="s">
        <v>354</v>
      </c>
      <c r="C171" s="78" t="s">
        <v>559</v>
      </c>
      <c r="D171" s="79" t="s">
        <v>169</v>
      </c>
      <c r="E171" s="80">
        <v>2.94</v>
      </c>
      <c r="F171" s="81">
        <v>9907.39</v>
      </c>
      <c r="G171" s="81">
        <f t="shared" si="51"/>
        <v>29127.726599999998</v>
      </c>
      <c r="H171"/>
      <c r="I171" s="36">
        <v>1</v>
      </c>
      <c r="J171" s="36">
        <v>0</v>
      </c>
      <c r="K171" s="36">
        <f t="shared" si="49"/>
        <v>1</v>
      </c>
      <c r="L171"/>
      <c r="M171" s="14">
        <f t="shared" si="58"/>
        <v>29127.726599999998</v>
      </c>
      <c r="N171" s="14">
        <f t="shared" si="58"/>
        <v>0</v>
      </c>
      <c r="O171" s="14">
        <f t="shared" si="58"/>
        <v>29127.726599999998</v>
      </c>
    </row>
    <row r="172" spans="2:15" ht="32.4" x14ac:dyDescent="0.45">
      <c r="B172" s="56" t="s">
        <v>355</v>
      </c>
      <c r="C172" s="57" t="s">
        <v>340</v>
      </c>
      <c r="D172" s="13" t="s">
        <v>169</v>
      </c>
      <c r="E172" s="36">
        <v>2495</v>
      </c>
      <c r="F172" s="14">
        <v>1398.6867174348699</v>
      </c>
      <c r="G172" s="14">
        <f t="shared" si="51"/>
        <v>3489723.3600000003</v>
      </c>
      <c r="H172"/>
      <c r="I172" s="36">
        <v>1</v>
      </c>
      <c r="J172" s="36">
        <v>0</v>
      </c>
      <c r="K172" s="36">
        <f t="shared" si="49"/>
        <v>1</v>
      </c>
      <c r="L172"/>
      <c r="M172" s="14">
        <f t="shared" si="58"/>
        <v>3489723.3600000003</v>
      </c>
      <c r="N172" s="14">
        <f t="shared" si="58"/>
        <v>0</v>
      </c>
      <c r="O172" s="14">
        <f t="shared" si="58"/>
        <v>3489723.3600000003</v>
      </c>
    </row>
    <row r="173" spans="2:15" x14ac:dyDescent="0.45">
      <c r="B173" s="53" t="s">
        <v>35</v>
      </c>
      <c r="C173" s="115" t="s">
        <v>103</v>
      </c>
      <c r="D173" s="116"/>
      <c r="E173" s="116"/>
      <c r="F173" s="117"/>
      <c r="G173" s="54">
        <f>SUM(G174:G186)</f>
        <v>4775839.1461999994</v>
      </c>
      <c r="H173"/>
      <c r="I173" s="58">
        <f>SUM(I174:I186)</f>
        <v>3.4</v>
      </c>
      <c r="J173" s="58">
        <f>SUM(J174:J186)</f>
        <v>9.6</v>
      </c>
      <c r="K173" s="58">
        <f t="shared" si="49"/>
        <v>13</v>
      </c>
      <c r="L173"/>
      <c r="M173" s="54">
        <f>SUM(M174:M186)</f>
        <v>1973376.01</v>
      </c>
      <c r="N173" s="54">
        <f>SUM(N174:N186)</f>
        <v>2802463.1362000001</v>
      </c>
      <c r="O173" s="54">
        <f>SUM(O174:O186)</f>
        <v>4775839.1461999994</v>
      </c>
    </row>
    <row r="174" spans="2:15" x14ac:dyDescent="0.45">
      <c r="B174" s="56" t="s">
        <v>356</v>
      </c>
      <c r="C174" s="57" t="s">
        <v>168</v>
      </c>
      <c r="D174" s="13" t="s">
        <v>169</v>
      </c>
      <c r="E174" s="36">
        <v>1844.5</v>
      </c>
      <c r="F174" s="14">
        <v>367.9</v>
      </c>
      <c r="G174" s="14">
        <f t="shared" si="51"/>
        <v>678591.54999999993</v>
      </c>
      <c r="H174"/>
      <c r="I174" s="36">
        <v>0.4</v>
      </c>
      <c r="J174" s="36">
        <v>0.6</v>
      </c>
      <c r="K174" s="36">
        <f t="shared" si="49"/>
        <v>1</v>
      </c>
      <c r="L174"/>
      <c r="M174" s="14">
        <f t="shared" ref="M174:O186" si="59">I174*$G174</f>
        <v>271436.62</v>
      </c>
      <c r="N174" s="14">
        <f t="shared" si="59"/>
        <v>407154.92999999993</v>
      </c>
      <c r="O174" s="14">
        <f t="shared" si="59"/>
        <v>678591.54999999993</v>
      </c>
    </row>
    <row r="175" spans="2:15" ht="48.6" x14ac:dyDescent="0.45">
      <c r="B175" s="72" t="s">
        <v>357</v>
      </c>
      <c r="C175" s="73" t="s">
        <v>572</v>
      </c>
      <c r="D175" s="74" t="s">
        <v>41</v>
      </c>
      <c r="E175" s="75">
        <v>37</v>
      </c>
      <c r="F175" s="76">
        <v>17939.2</v>
      </c>
      <c r="G175" s="76">
        <f t="shared" si="51"/>
        <v>663750.40000000002</v>
      </c>
      <c r="H175"/>
      <c r="I175" s="36">
        <v>1</v>
      </c>
      <c r="J175" s="36">
        <v>0</v>
      </c>
      <c r="K175" s="36">
        <f t="shared" si="49"/>
        <v>1</v>
      </c>
      <c r="L175"/>
      <c r="M175" s="14">
        <f t="shared" si="59"/>
        <v>663750.40000000002</v>
      </c>
      <c r="N175" s="14">
        <f t="shared" si="59"/>
        <v>0</v>
      </c>
      <c r="O175" s="14">
        <f t="shared" si="59"/>
        <v>663750.40000000002</v>
      </c>
    </row>
    <row r="176" spans="2:15" x14ac:dyDescent="0.45">
      <c r="B176" s="56" t="s">
        <v>358</v>
      </c>
      <c r="C176" s="57" t="s">
        <v>334</v>
      </c>
      <c r="D176" s="13" t="s">
        <v>169</v>
      </c>
      <c r="E176" s="36">
        <v>65.2</v>
      </c>
      <c r="F176" s="14">
        <v>184.33006134969324</v>
      </c>
      <c r="G176" s="14">
        <f t="shared" si="51"/>
        <v>12018.32</v>
      </c>
      <c r="H176"/>
      <c r="I176" s="36">
        <v>1</v>
      </c>
      <c r="J176" s="36">
        <v>0</v>
      </c>
      <c r="K176" s="36">
        <f t="shared" si="49"/>
        <v>1</v>
      </c>
      <c r="L176"/>
      <c r="M176" s="14">
        <f t="shared" si="59"/>
        <v>12018.32</v>
      </c>
      <c r="N176" s="14">
        <f t="shared" si="59"/>
        <v>0</v>
      </c>
      <c r="O176" s="14">
        <f t="shared" si="59"/>
        <v>12018.32</v>
      </c>
    </row>
    <row r="177" spans="2:15" ht="32.4" x14ac:dyDescent="0.45">
      <c r="B177" s="56" t="s">
        <v>359</v>
      </c>
      <c r="C177" s="57" t="s">
        <v>340</v>
      </c>
      <c r="D177" s="13" t="s">
        <v>169</v>
      </c>
      <c r="E177" s="36">
        <v>2948.74</v>
      </c>
      <c r="F177" s="14">
        <v>348.0031030202731</v>
      </c>
      <c r="G177" s="14">
        <f t="shared" si="51"/>
        <v>1026170.67</v>
      </c>
      <c r="H177"/>
      <c r="I177" s="36">
        <v>1</v>
      </c>
      <c r="J177" s="36">
        <v>0</v>
      </c>
      <c r="K177" s="36">
        <f t="shared" si="49"/>
        <v>1</v>
      </c>
      <c r="L177"/>
      <c r="M177" s="14">
        <f t="shared" si="59"/>
        <v>1026170.67</v>
      </c>
      <c r="N177" s="14">
        <f t="shared" si="59"/>
        <v>0</v>
      </c>
      <c r="O177" s="14">
        <f t="shared" si="59"/>
        <v>1026170.67</v>
      </c>
    </row>
    <row r="178" spans="2:15" x14ac:dyDescent="0.45">
      <c r="B178" s="56" t="s">
        <v>360</v>
      </c>
      <c r="C178" s="57" t="s">
        <v>336</v>
      </c>
      <c r="D178" s="13" t="s">
        <v>169</v>
      </c>
      <c r="E178" s="36">
        <v>5.59</v>
      </c>
      <c r="F178" s="14">
        <v>3531.6493738819318</v>
      </c>
      <c r="G178" s="14">
        <f t="shared" si="51"/>
        <v>19741.919999999998</v>
      </c>
      <c r="H178"/>
      <c r="I178" s="36">
        <v>0</v>
      </c>
      <c r="J178" s="36">
        <v>1</v>
      </c>
      <c r="K178" s="36">
        <f t="shared" si="49"/>
        <v>1</v>
      </c>
      <c r="L178"/>
      <c r="M178" s="14">
        <f t="shared" si="59"/>
        <v>0</v>
      </c>
      <c r="N178" s="14">
        <f t="shared" si="59"/>
        <v>19741.919999999998</v>
      </c>
      <c r="O178" s="14">
        <f t="shared" si="59"/>
        <v>19741.919999999998</v>
      </c>
    </row>
    <row r="179" spans="2:15" x14ac:dyDescent="0.45">
      <c r="B179" s="56" t="s">
        <v>361</v>
      </c>
      <c r="C179" s="57" t="s">
        <v>191</v>
      </c>
      <c r="D179" s="13" t="s">
        <v>169</v>
      </c>
      <c r="E179" s="36">
        <v>371.16</v>
      </c>
      <c r="F179" s="14">
        <v>974.75584653518695</v>
      </c>
      <c r="G179" s="14">
        <f t="shared" si="51"/>
        <v>361790.38</v>
      </c>
      <c r="H179"/>
      <c r="I179" s="36">
        <v>0</v>
      </c>
      <c r="J179" s="36">
        <v>1</v>
      </c>
      <c r="K179" s="36">
        <f t="shared" si="49"/>
        <v>1</v>
      </c>
      <c r="L179"/>
      <c r="M179" s="14">
        <f t="shared" si="59"/>
        <v>0</v>
      </c>
      <c r="N179" s="14">
        <f t="shared" si="59"/>
        <v>361790.38</v>
      </c>
      <c r="O179" s="14">
        <f t="shared" si="59"/>
        <v>361790.38</v>
      </c>
    </row>
    <row r="180" spans="2:15" ht="32.4" x14ac:dyDescent="0.45">
      <c r="B180" s="56" t="s">
        <v>362</v>
      </c>
      <c r="C180" s="57" t="s">
        <v>363</v>
      </c>
      <c r="D180" s="13" t="s">
        <v>41</v>
      </c>
      <c r="E180" s="36">
        <v>3</v>
      </c>
      <c r="F180" s="14">
        <v>19194.3</v>
      </c>
      <c r="G180" s="14">
        <f t="shared" si="51"/>
        <v>57582.899999999994</v>
      </c>
      <c r="H180"/>
      <c r="I180" s="36">
        <v>0</v>
      </c>
      <c r="J180" s="36">
        <v>1</v>
      </c>
      <c r="K180" s="36">
        <f t="shared" si="49"/>
        <v>1</v>
      </c>
      <c r="L180"/>
      <c r="M180" s="14">
        <f t="shared" si="59"/>
        <v>0</v>
      </c>
      <c r="N180" s="14">
        <f t="shared" si="59"/>
        <v>57582.899999999994</v>
      </c>
      <c r="O180" s="14">
        <f t="shared" si="59"/>
        <v>57582.899999999994</v>
      </c>
    </row>
    <row r="181" spans="2:15" ht="32.4" x14ac:dyDescent="0.45">
      <c r="B181" s="56" t="s">
        <v>364</v>
      </c>
      <c r="C181" s="57" t="s">
        <v>366</v>
      </c>
      <c r="D181" s="13" t="s">
        <v>41</v>
      </c>
      <c r="E181" s="36">
        <v>7</v>
      </c>
      <c r="F181" s="14">
        <v>3255.934285714286</v>
      </c>
      <c r="G181" s="14">
        <f t="shared" si="51"/>
        <v>22791.54</v>
      </c>
      <c r="H181"/>
      <c r="I181" s="36">
        <v>0</v>
      </c>
      <c r="J181" s="36">
        <v>1</v>
      </c>
      <c r="K181" s="36">
        <f t="shared" si="49"/>
        <v>1</v>
      </c>
      <c r="L181"/>
      <c r="M181" s="14">
        <f t="shared" si="59"/>
        <v>0</v>
      </c>
      <c r="N181" s="14">
        <f t="shared" si="59"/>
        <v>22791.54</v>
      </c>
      <c r="O181" s="14">
        <f t="shared" si="59"/>
        <v>22791.54</v>
      </c>
    </row>
    <row r="182" spans="2:15" x14ac:dyDescent="0.45">
      <c r="B182" s="77" t="s">
        <v>365</v>
      </c>
      <c r="C182" s="78" t="s">
        <v>558</v>
      </c>
      <c r="D182" s="79" t="s">
        <v>169</v>
      </c>
      <c r="E182" s="80">
        <v>8.14</v>
      </c>
      <c r="F182" s="81">
        <v>5990.09</v>
      </c>
      <c r="G182" s="81">
        <f t="shared" si="51"/>
        <v>48759.332600000002</v>
      </c>
      <c r="H182"/>
      <c r="I182" s="36">
        <v>0</v>
      </c>
      <c r="J182" s="36">
        <v>1</v>
      </c>
      <c r="K182" s="36">
        <f t="shared" si="49"/>
        <v>1</v>
      </c>
      <c r="L182"/>
      <c r="M182" s="14">
        <f t="shared" si="59"/>
        <v>0</v>
      </c>
      <c r="N182" s="14">
        <f t="shared" si="59"/>
        <v>48759.332600000002</v>
      </c>
      <c r="O182" s="14">
        <f t="shared" si="59"/>
        <v>48759.332600000002</v>
      </c>
    </row>
    <row r="183" spans="2:15" x14ac:dyDescent="0.45">
      <c r="B183" s="77" t="s">
        <v>367</v>
      </c>
      <c r="C183" s="78" t="s">
        <v>557</v>
      </c>
      <c r="D183" s="79" t="s">
        <v>169</v>
      </c>
      <c r="E183" s="80">
        <v>8.1999999999999993</v>
      </c>
      <c r="F183" s="81">
        <v>4861.1899999999996</v>
      </c>
      <c r="G183" s="81">
        <f t="shared" si="51"/>
        <v>39861.757999999994</v>
      </c>
      <c r="H183"/>
      <c r="I183" s="36">
        <v>0</v>
      </c>
      <c r="J183" s="36">
        <v>1</v>
      </c>
      <c r="K183" s="36">
        <f t="shared" si="49"/>
        <v>1</v>
      </c>
      <c r="L183"/>
      <c r="M183" s="14">
        <f t="shared" si="59"/>
        <v>0</v>
      </c>
      <c r="N183" s="14">
        <f t="shared" si="59"/>
        <v>39861.757999999994</v>
      </c>
      <c r="O183" s="14">
        <f t="shared" si="59"/>
        <v>39861.757999999994</v>
      </c>
    </row>
    <row r="184" spans="2:15" x14ac:dyDescent="0.45">
      <c r="B184" s="56" t="s">
        <v>369</v>
      </c>
      <c r="C184" s="57" t="s">
        <v>371</v>
      </c>
      <c r="D184" s="13" t="s">
        <v>169</v>
      </c>
      <c r="E184" s="36">
        <v>505.95</v>
      </c>
      <c r="F184" s="14">
        <v>347.6108113449946</v>
      </c>
      <c r="G184" s="14">
        <f t="shared" si="51"/>
        <v>175873.69</v>
      </c>
      <c r="H184"/>
      <c r="I184" s="36">
        <v>0</v>
      </c>
      <c r="J184" s="36">
        <v>1</v>
      </c>
      <c r="K184" s="36">
        <f t="shared" si="49"/>
        <v>1</v>
      </c>
      <c r="L184"/>
      <c r="M184" s="14">
        <f t="shared" si="59"/>
        <v>0</v>
      </c>
      <c r="N184" s="14">
        <f t="shared" si="59"/>
        <v>175873.69</v>
      </c>
      <c r="O184" s="14">
        <f t="shared" si="59"/>
        <v>175873.69</v>
      </c>
    </row>
    <row r="185" spans="2:15" x14ac:dyDescent="0.45">
      <c r="B185" s="77" t="s">
        <v>370</v>
      </c>
      <c r="C185" s="78" t="s">
        <v>560</v>
      </c>
      <c r="D185" s="79" t="s">
        <v>169</v>
      </c>
      <c r="E185" s="80">
        <v>168.48</v>
      </c>
      <c r="F185" s="81">
        <v>1739.22</v>
      </c>
      <c r="G185" s="81">
        <f t="shared" si="51"/>
        <v>293023.7856</v>
      </c>
      <c r="H185"/>
      <c r="I185" s="36">
        <v>0</v>
      </c>
      <c r="J185" s="36">
        <v>1</v>
      </c>
      <c r="K185" s="36">
        <f t="shared" si="49"/>
        <v>1</v>
      </c>
      <c r="L185"/>
      <c r="M185" s="14">
        <f t="shared" si="59"/>
        <v>0</v>
      </c>
      <c r="N185" s="14">
        <f t="shared" si="59"/>
        <v>293023.7856</v>
      </c>
      <c r="O185" s="14">
        <f t="shared" si="59"/>
        <v>293023.7856</v>
      </c>
    </row>
    <row r="186" spans="2:15" ht="32.4" x14ac:dyDescent="0.45">
      <c r="B186" s="56" t="s">
        <v>372</v>
      </c>
      <c r="C186" s="57" t="s">
        <v>374</v>
      </c>
      <c r="D186" s="13" t="s">
        <v>41</v>
      </c>
      <c r="E186" s="36">
        <v>13</v>
      </c>
      <c r="F186" s="14">
        <v>105837.14615384614</v>
      </c>
      <c r="G186" s="14">
        <f t="shared" si="51"/>
        <v>1375882.9</v>
      </c>
      <c r="H186"/>
      <c r="I186" s="36">
        <v>0</v>
      </c>
      <c r="J186" s="36">
        <v>1</v>
      </c>
      <c r="K186" s="36">
        <f t="shared" si="49"/>
        <v>1</v>
      </c>
      <c r="L186"/>
      <c r="M186" s="14">
        <f t="shared" si="59"/>
        <v>0</v>
      </c>
      <c r="N186" s="14">
        <f t="shared" si="59"/>
        <v>1375882.9</v>
      </c>
      <c r="O186" s="14">
        <f t="shared" si="59"/>
        <v>1375882.9</v>
      </c>
    </row>
    <row r="187" spans="2:15" x14ac:dyDescent="0.45">
      <c r="B187" s="53" t="s">
        <v>36</v>
      </c>
      <c r="C187" s="115" t="s">
        <v>104</v>
      </c>
      <c r="D187" s="116"/>
      <c r="E187" s="116"/>
      <c r="F187" s="117"/>
      <c r="G187" s="54">
        <f>SUM(G188:G192)</f>
        <v>8819375.4837999661</v>
      </c>
      <c r="H187"/>
      <c r="I187" s="58">
        <f>SUM(I188:I192)</f>
        <v>5</v>
      </c>
      <c r="J187" s="58">
        <f>SUM(J188:J192)</f>
        <v>0</v>
      </c>
      <c r="K187" s="58">
        <f t="shared" si="49"/>
        <v>5</v>
      </c>
      <c r="L187"/>
      <c r="M187" s="54">
        <f t="shared" ref="M187:O187" si="60">SUM(M188:M192)</f>
        <v>8819375.4837999661</v>
      </c>
      <c r="N187" s="54">
        <f t="shared" si="60"/>
        <v>0</v>
      </c>
      <c r="O187" s="54">
        <f t="shared" si="60"/>
        <v>8819375.4837999661</v>
      </c>
    </row>
    <row r="188" spans="2:15" x14ac:dyDescent="0.45">
      <c r="B188" s="56" t="s">
        <v>375</v>
      </c>
      <c r="C188" s="57" t="s">
        <v>168</v>
      </c>
      <c r="D188" s="13" t="s">
        <v>169</v>
      </c>
      <c r="E188" s="36">
        <v>800</v>
      </c>
      <c r="F188" s="14">
        <v>85.620687500000003</v>
      </c>
      <c r="G188" s="14">
        <f t="shared" si="51"/>
        <v>68496.55</v>
      </c>
      <c r="H188"/>
      <c r="I188" s="36">
        <v>1</v>
      </c>
      <c r="J188" s="36">
        <v>0</v>
      </c>
      <c r="K188" s="36">
        <f t="shared" si="49"/>
        <v>1</v>
      </c>
      <c r="L188"/>
      <c r="M188" s="14">
        <f t="shared" ref="M188:O192" si="61">I188*$G188</f>
        <v>68496.55</v>
      </c>
      <c r="N188" s="14">
        <f t="shared" si="61"/>
        <v>0</v>
      </c>
      <c r="O188" s="14">
        <f t="shared" si="61"/>
        <v>68496.55</v>
      </c>
    </row>
    <row r="189" spans="2:15" ht="48.6" x14ac:dyDescent="0.45">
      <c r="B189" s="72" t="s">
        <v>376</v>
      </c>
      <c r="C189" s="73" t="s">
        <v>572</v>
      </c>
      <c r="D189" s="74" t="s">
        <v>41</v>
      </c>
      <c r="E189" s="75">
        <v>32</v>
      </c>
      <c r="F189" s="76">
        <v>34115.54</v>
      </c>
      <c r="G189" s="76">
        <f t="shared" si="51"/>
        <v>1091697.28</v>
      </c>
      <c r="H189"/>
      <c r="I189" s="36">
        <v>1</v>
      </c>
      <c r="J189" s="36">
        <v>0</v>
      </c>
      <c r="K189" s="36">
        <f t="shared" si="49"/>
        <v>1</v>
      </c>
      <c r="L189"/>
      <c r="M189" s="14">
        <f t="shared" si="61"/>
        <v>1091697.28</v>
      </c>
      <c r="N189" s="14">
        <f t="shared" si="61"/>
        <v>0</v>
      </c>
      <c r="O189" s="14">
        <f t="shared" si="61"/>
        <v>1091697.28</v>
      </c>
    </row>
    <row r="190" spans="2:15" x14ac:dyDescent="0.45">
      <c r="B190" s="56" t="s">
        <v>377</v>
      </c>
      <c r="C190" s="57" t="s">
        <v>334</v>
      </c>
      <c r="D190" s="13" t="s">
        <v>169</v>
      </c>
      <c r="E190" s="36">
        <v>123.73</v>
      </c>
      <c r="F190" s="14">
        <v>259.13788086963552</v>
      </c>
      <c r="G190" s="14">
        <f t="shared" si="51"/>
        <v>32063.130000000005</v>
      </c>
      <c r="H190"/>
      <c r="I190" s="36">
        <v>1</v>
      </c>
      <c r="J190" s="36">
        <v>0</v>
      </c>
      <c r="K190" s="36">
        <f t="shared" si="49"/>
        <v>1</v>
      </c>
      <c r="L190"/>
      <c r="M190" s="14">
        <f t="shared" si="61"/>
        <v>32063.130000000005</v>
      </c>
      <c r="N190" s="14">
        <f t="shared" si="61"/>
        <v>0</v>
      </c>
      <c r="O190" s="14">
        <f t="shared" si="61"/>
        <v>32063.130000000005</v>
      </c>
    </row>
    <row r="191" spans="2:15" x14ac:dyDescent="0.45">
      <c r="B191" s="77" t="s">
        <v>378</v>
      </c>
      <c r="C191" s="78" t="s">
        <v>559</v>
      </c>
      <c r="D191" s="79" t="s">
        <v>169</v>
      </c>
      <c r="E191" s="80">
        <v>5.19</v>
      </c>
      <c r="F191" s="81">
        <v>8941.02</v>
      </c>
      <c r="G191" s="81">
        <f t="shared" si="51"/>
        <v>46403.893800000005</v>
      </c>
      <c r="H191"/>
      <c r="I191" s="36">
        <v>1</v>
      </c>
      <c r="J191" s="36">
        <v>0</v>
      </c>
      <c r="K191" s="36">
        <f t="shared" si="49"/>
        <v>1</v>
      </c>
      <c r="L191"/>
      <c r="M191" s="14">
        <f t="shared" si="61"/>
        <v>46403.893800000005</v>
      </c>
      <c r="N191" s="14">
        <f t="shared" si="61"/>
        <v>0</v>
      </c>
      <c r="O191" s="14">
        <f t="shared" si="61"/>
        <v>46403.893800000005</v>
      </c>
    </row>
    <row r="192" spans="2:15" ht="32.4" x14ac:dyDescent="0.45">
      <c r="B192" s="56" t="s">
        <v>379</v>
      </c>
      <c r="C192" s="57" t="s">
        <v>340</v>
      </c>
      <c r="D192" s="13" t="s">
        <v>169</v>
      </c>
      <c r="E192" s="36">
        <v>6641.23</v>
      </c>
      <c r="F192" s="14">
        <v>1141.4624444568201</v>
      </c>
      <c r="G192" s="14">
        <f t="shared" si="51"/>
        <v>7580714.6299999664</v>
      </c>
      <c r="H192"/>
      <c r="I192" s="36">
        <v>1</v>
      </c>
      <c r="J192" s="36">
        <v>0</v>
      </c>
      <c r="K192" s="36">
        <f t="shared" si="49"/>
        <v>1</v>
      </c>
      <c r="L192"/>
      <c r="M192" s="14">
        <f t="shared" si="61"/>
        <v>7580714.6299999664</v>
      </c>
      <c r="N192" s="14">
        <f t="shared" si="61"/>
        <v>0</v>
      </c>
      <c r="O192" s="14">
        <f t="shared" si="61"/>
        <v>7580714.6299999664</v>
      </c>
    </row>
    <row r="193" spans="2:15" x14ac:dyDescent="0.45">
      <c r="B193" s="53" t="s">
        <v>37</v>
      </c>
      <c r="C193" s="115" t="s">
        <v>106</v>
      </c>
      <c r="D193" s="116"/>
      <c r="E193" s="116"/>
      <c r="F193" s="117"/>
      <c r="G193" s="54">
        <f>SUM(G194:G196)</f>
        <v>989467.7159999999</v>
      </c>
      <c r="H193"/>
      <c r="I193" s="58">
        <f>SUM(I194:I196)</f>
        <v>3</v>
      </c>
      <c r="J193" s="58">
        <f>SUM(J194:J196)</f>
        <v>0</v>
      </c>
      <c r="K193" s="58">
        <f t="shared" si="49"/>
        <v>3</v>
      </c>
      <c r="L193"/>
      <c r="M193" s="54">
        <f t="shared" ref="M193:O193" si="62">SUM(M194:M196)</f>
        <v>989467.7159999999</v>
      </c>
      <c r="N193" s="54">
        <f t="shared" si="62"/>
        <v>0</v>
      </c>
      <c r="O193" s="54">
        <f t="shared" si="62"/>
        <v>989467.7159999999</v>
      </c>
    </row>
    <row r="194" spans="2:15" x14ac:dyDescent="0.45">
      <c r="B194" s="56" t="s">
        <v>380</v>
      </c>
      <c r="C194" s="57" t="s">
        <v>168</v>
      </c>
      <c r="D194" s="13" t="s">
        <v>169</v>
      </c>
      <c r="E194" s="36">
        <v>522.64099999999996</v>
      </c>
      <c r="F194" s="14">
        <v>95.435717825428924</v>
      </c>
      <c r="G194" s="14">
        <f t="shared" si="51"/>
        <v>49878.618999999992</v>
      </c>
      <c r="H194"/>
      <c r="I194" s="36">
        <v>1</v>
      </c>
      <c r="J194" s="36">
        <v>0</v>
      </c>
      <c r="K194" s="36">
        <f t="shared" si="49"/>
        <v>1</v>
      </c>
      <c r="L194"/>
      <c r="M194" s="14">
        <f t="shared" ref="M194:O196" si="63">I194*$G194</f>
        <v>49878.618999999992</v>
      </c>
      <c r="N194" s="14">
        <f t="shared" si="63"/>
        <v>0</v>
      </c>
      <c r="O194" s="14">
        <f t="shared" si="63"/>
        <v>49878.618999999992</v>
      </c>
    </row>
    <row r="195" spans="2:15" ht="48.6" x14ac:dyDescent="0.45">
      <c r="B195" s="72" t="s">
        <v>381</v>
      </c>
      <c r="C195" s="73" t="s">
        <v>572</v>
      </c>
      <c r="D195" s="74" t="s">
        <v>41</v>
      </c>
      <c r="E195" s="75">
        <v>25</v>
      </c>
      <c r="F195" s="76">
        <v>36947.72</v>
      </c>
      <c r="G195" s="76">
        <f t="shared" si="51"/>
        <v>923693</v>
      </c>
      <c r="H195"/>
      <c r="I195" s="36">
        <v>1</v>
      </c>
      <c r="J195" s="36">
        <v>0</v>
      </c>
      <c r="K195" s="36">
        <f t="shared" si="49"/>
        <v>1</v>
      </c>
      <c r="L195"/>
      <c r="M195" s="14">
        <f t="shared" si="63"/>
        <v>923693</v>
      </c>
      <c r="N195" s="14">
        <f t="shared" si="63"/>
        <v>0</v>
      </c>
      <c r="O195" s="14">
        <f t="shared" si="63"/>
        <v>923693</v>
      </c>
    </row>
    <row r="196" spans="2:15" x14ac:dyDescent="0.45">
      <c r="B196" s="56" t="s">
        <v>382</v>
      </c>
      <c r="C196" s="57" t="s">
        <v>334</v>
      </c>
      <c r="D196" s="13" t="s">
        <v>169</v>
      </c>
      <c r="E196" s="36">
        <v>82.977999999999994</v>
      </c>
      <c r="F196" s="14">
        <v>191.57001855913614</v>
      </c>
      <c r="G196" s="14">
        <f t="shared" si="51"/>
        <v>15896.096999999998</v>
      </c>
      <c r="H196"/>
      <c r="I196" s="36">
        <v>1</v>
      </c>
      <c r="J196" s="36">
        <v>0</v>
      </c>
      <c r="K196" s="36">
        <f t="shared" si="49"/>
        <v>1</v>
      </c>
      <c r="L196"/>
      <c r="M196" s="14">
        <f t="shared" si="63"/>
        <v>15896.096999999998</v>
      </c>
      <c r="N196" s="14">
        <f t="shared" si="63"/>
        <v>0</v>
      </c>
      <c r="O196" s="14">
        <f t="shared" si="63"/>
        <v>15896.096999999998</v>
      </c>
    </row>
    <row r="197" spans="2:15" x14ac:dyDescent="0.45">
      <c r="B197" s="53" t="s">
        <v>384</v>
      </c>
      <c r="C197" s="115" t="s">
        <v>107</v>
      </c>
      <c r="D197" s="116"/>
      <c r="E197" s="116"/>
      <c r="F197" s="117"/>
      <c r="G197" s="54">
        <f>SUM(G198:G203)</f>
        <v>5493144.1400000006</v>
      </c>
      <c r="H197"/>
      <c r="I197" s="58">
        <f>SUM(I198:I203)</f>
        <v>5</v>
      </c>
      <c r="J197" s="58">
        <f>SUM(J198:J203)</f>
        <v>1</v>
      </c>
      <c r="K197" s="58">
        <f t="shared" si="49"/>
        <v>6</v>
      </c>
      <c r="L197"/>
      <c r="M197" s="54">
        <f t="shared" ref="M197:O197" si="64">SUM(M198:M203)</f>
        <v>1539313.34</v>
      </c>
      <c r="N197" s="54">
        <f t="shared" si="64"/>
        <v>3953830.8000000003</v>
      </c>
      <c r="O197" s="54">
        <f t="shared" si="64"/>
        <v>5493144.1400000006</v>
      </c>
    </row>
    <row r="198" spans="2:15" x14ac:dyDescent="0.45">
      <c r="B198" s="56" t="s">
        <v>385</v>
      </c>
      <c r="C198" s="57" t="s">
        <v>168</v>
      </c>
      <c r="D198" s="13" t="s">
        <v>169</v>
      </c>
      <c r="E198" s="36">
        <v>405.46</v>
      </c>
      <c r="F198" s="14">
        <v>96.271444778769805</v>
      </c>
      <c r="G198" s="14">
        <f t="shared" si="51"/>
        <v>39034.22</v>
      </c>
      <c r="H198"/>
      <c r="I198" s="36">
        <v>1</v>
      </c>
      <c r="J198" s="36">
        <v>0</v>
      </c>
      <c r="K198" s="36">
        <f t="shared" si="49"/>
        <v>1</v>
      </c>
      <c r="L198"/>
      <c r="M198" s="14">
        <f t="shared" ref="M198:O203" si="65">I198*$G198</f>
        <v>39034.22</v>
      </c>
      <c r="N198" s="14">
        <f t="shared" si="65"/>
        <v>0</v>
      </c>
      <c r="O198" s="14">
        <f t="shared" si="65"/>
        <v>39034.22</v>
      </c>
    </row>
    <row r="199" spans="2:15" ht="48.6" x14ac:dyDescent="0.45">
      <c r="B199" s="72" t="s">
        <v>684</v>
      </c>
      <c r="C199" s="73" t="s">
        <v>572</v>
      </c>
      <c r="D199" s="74" t="s">
        <v>41</v>
      </c>
      <c r="E199" s="75">
        <v>56</v>
      </c>
      <c r="F199" s="76">
        <v>23272.242142857143</v>
      </c>
      <c r="G199" s="76">
        <f t="shared" si="51"/>
        <v>1303245.56</v>
      </c>
      <c r="H199"/>
      <c r="I199" s="36">
        <v>1</v>
      </c>
      <c r="J199" s="36">
        <v>0</v>
      </c>
      <c r="K199" s="36">
        <f t="shared" si="49"/>
        <v>1</v>
      </c>
      <c r="L199"/>
      <c r="M199" s="14">
        <f t="shared" si="65"/>
        <v>1303245.56</v>
      </c>
      <c r="N199" s="14">
        <f t="shared" si="65"/>
        <v>0</v>
      </c>
      <c r="O199" s="14">
        <f t="shared" si="65"/>
        <v>1303245.56</v>
      </c>
    </row>
    <row r="200" spans="2:15" x14ac:dyDescent="0.45">
      <c r="B200" s="56" t="s">
        <v>685</v>
      </c>
      <c r="C200" s="57" t="s">
        <v>334</v>
      </c>
      <c r="D200" s="13" t="s">
        <v>169</v>
      </c>
      <c r="E200" s="36">
        <v>405.46</v>
      </c>
      <c r="F200" s="14">
        <v>225.87076407043853</v>
      </c>
      <c r="G200" s="14">
        <f t="shared" si="51"/>
        <v>91581.56</v>
      </c>
      <c r="H200"/>
      <c r="I200" s="36">
        <v>1</v>
      </c>
      <c r="J200" s="36">
        <v>0</v>
      </c>
      <c r="K200" s="36">
        <f t="shared" si="49"/>
        <v>1</v>
      </c>
      <c r="L200"/>
      <c r="M200" s="14">
        <f t="shared" si="65"/>
        <v>91581.56</v>
      </c>
      <c r="N200" s="14">
        <f t="shared" si="65"/>
        <v>0</v>
      </c>
      <c r="O200" s="14">
        <f t="shared" si="65"/>
        <v>91581.56</v>
      </c>
    </row>
    <row r="201" spans="2:15" x14ac:dyDescent="0.45">
      <c r="B201" s="56" t="s">
        <v>686</v>
      </c>
      <c r="C201" s="57" t="s">
        <v>338</v>
      </c>
      <c r="D201" s="13" t="s">
        <v>41</v>
      </c>
      <c r="E201" s="36">
        <v>1</v>
      </c>
      <c r="F201" s="14">
        <v>16805.2</v>
      </c>
      <c r="G201" s="14">
        <f t="shared" si="51"/>
        <v>16805.2</v>
      </c>
      <c r="H201"/>
      <c r="I201" s="36">
        <v>1</v>
      </c>
      <c r="J201" s="36">
        <v>0</v>
      </c>
      <c r="K201" s="36">
        <f t="shared" si="49"/>
        <v>1</v>
      </c>
      <c r="L201"/>
      <c r="M201" s="14">
        <f t="shared" si="65"/>
        <v>16805.2</v>
      </c>
      <c r="N201" s="14">
        <f t="shared" si="65"/>
        <v>0</v>
      </c>
      <c r="O201" s="14">
        <f t="shared" si="65"/>
        <v>16805.2</v>
      </c>
    </row>
    <row r="202" spans="2:15" x14ac:dyDescent="0.45">
      <c r="B202" s="77" t="s">
        <v>687</v>
      </c>
      <c r="C202" s="78" t="s">
        <v>559</v>
      </c>
      <c r="D202" s="79" t="s">
        <v>169</v>
      </c>
      <c r="E202" s="80">
        <v>10</v>
      </c>
      <c r="F202" s="81">
        <v>8864.68</v>
      </c>
      <c r="G202" s="81">
        <f t="shared" si="51"/>
        <v>88646.8</v>
      </c>
      <c r="H202"/>
      <c r="I202" s="36">
        <v>1</v>
      </c>
      <c r="J202" s="36">
        <v>0</v>
      </c>
      <c r="K202" s="36">
        <f t="shared" si="49"/>
        <v>1</v>
      </c>
      <c r="L202"/>
      <c r="M202" s="14">
        <f t="shared" si="65"/>
        <v>88646.8</v>
      </c>
      <c r="N202" s="14">
        <f t="shared" si="65"/>
        <v>0</v>
      </c>
      <c r="O202" s="14">
        <f t="shared" si="65"/>
        <v>88646.8</v>
      </c>
    </row>
    <row r="203" spans="2:15" ht="64.8" x14ac:dyDescent="0.45">
      <c r="B203" s="72" t="s">
        <v>688</v>
      </c>
      <c r="C203" s="83" t="s">
        <v>571</v>
      </c>
      <c r="D203" s="74" t="s">
        <v>41</v>
      </c>
      <c r="E203" s="75">
        <v>40</v>
      </c>
      <c r="F203" s="76">
        <v>98845.77</v>
      </c>
      <c r="G203" s="76">
        <f t="shared" si="51"/>
        <v>3953830.8000000003</v>
      </c>
      <c r="H203"/>
      <c r="I203" s="36">
        <v>0</v>
      </c>
      <c r="J203" s="36">
        <v>1</v>
      </c>
      <c r="K203" s="36">
        <f t="shared" si="49"/>
        <v>1</v>
      </c>
      <c r="L203"/>
      <c r="M203" s="14">
        <f t="shared" si="65"/>
        <v>0</v>
      </c>
      <c r="N203" s="14">
        <f t="shared" si="65"/>
        <v>3953830.8000000003</v>
      </c>
      <c r="O203" s="14">
        <f t="shared" si="65"/>
        <v>3953830.8000000003</v>
      </c>
    </row>
    <row r="204" spans="2:15" x14ac:dyDescent="0.45">
      <c r="B204" s="53" t="s">
        <v>386</v>
      </c>
      <c r="C204" s="115" t="s">
        <v>383</v>
      </c>
      <c r="D204" s="116"/>
      <c r="E204" s="116"/>
      <c r="F204" s="117"/>
      <c r="G204" s="54">
        <f>SUM(G205:G207)</f>
        <v>387026.96399999998</v>
      </c>
      <c r="H204"/>
      <c r="I204" s="58">
        <f>SUM(I205:I207)</f>
        <v>3</v>
      </c>
      <c r="J204" s="58">
        <f>SUM(J205:J207)</f>
        <v>0</v>
      </c>
      <c r="K204" s="58">
        <f t="shared" si="49"/>
        <v>3</v>
      </c>
      <c r="L204"/>
      <c r="M204" s="54">
        <f t="shared" ref="M204:O204" si="66">SUM(M205:M207)</f>
        <v>387026.96399999998</v>
      </c>
      <c r="N204" s="54">
        <f t="shared" si="66"/>
        <v>0</v>
      </c>
      <c r="O204" s="54">
        <f t="shared" si="66"/>
        <v>387026.96399999998</v>
      </c>
    </row>
    <row r="205" spans="2:15" x14ac:dyDescent="0.45">
      <c r="B205" s="56" t="s">
        <v>387</v>
      </c>
      <c r="C205" s="57" t="s">
        <v>168</v>
      </c>
      <c r="D205" s="13" t="s">
        <v>169</v>
      </c>
      <c r="E205" s="36">
        <v>223.989</v>
      </c>
      <c r="F205" s="14">
        <v>95.435717825428924</v>
      </c>
      <c r="G205" s="14">
        <f t="shared" si="51"/>
        <v>21376.550999999999</v>
      </c>
      <c r="H205"/>
      <c r="I205" s="36">
        <v>1</v>
      </c>
      <c r="J205" s="36">
        <v>0</v>
      </c>
      <c r="K205" s="36">
        <f t="shared" si="49"/>
        <v>1</v>
      </c>
      <c r="L205"/>
      <c r="M205" s="14">
        <f t="shared" ref="M205:O207" si="67">I205*$G205</f>
        <v>21376.550999999999</v>
      </c>
      <c r="N205" s="14">
        <f t="shared" si="67"/>
        <v>0</v>
      </c>
      <c r="O205" s="14">
        <f t="shared" si="67"/>
        <v>21376.550999999999</v>
      </c>
    </row>
    <row r="206" spans="2:15" ht="48.6" x14ac:dyDescent="0.45">
      <c r="B206" s="72" t="s">
        <v>388</v>
      </c>
      <c r="C206" s="73" t="s">
        <v>572</v>
      </c>
      <c r="D206" s="74" t="s">
        <v>41</v>
      </c>
      <c r="E206" s="75">
        <v>10</v>
      </c>
      <c r="F206" s="76">
        <v>35883.78</v>
      </c>
      <c r="G206" s="76">
        <f t="shared" si="51"/>
        <v>358837.8</v>
      </c>
      <c r="H206"/>
      <c r="I206" s="36">
        <v>1</v>
      </c>
      <c r="J206" s="36">
        <v>0</v>
      </c>
      <c r="K206" s="36">
        <f t="shared" ref="K206:K269" si="68">SUM(I206,J206)</f>
        <v>1</v>
      </c>
      <c r="L206"/>
      <c r="M206" s="14">
        <f t="shared" si="67"/>
        <v>358837.8</v>
      </c>
      <c r="N206" s="14">
        <f t="shared" si="67"/>
        <v>0</v>
      </c>
      <c r="O206" s="14">
        <f t="shared" si="67"/>
        <v>358837.8</v>
      </c>
    </row>
    <row r="207" spans="2:15" x14ac:dyDescent="0.45">
      <c r="B207" s="56" t="s">
        <v>689</v>
      </c>
      <c r="C207" s="57" t="s">
        <v>334</v>
      </c>
      <c r="D207" s="13" t="s">
        <v>169</v>
      </c>
      <c r="E207" s="36">
        <v>35.561999999999998</v>
      </c>
      <c r="F207" s="14">
        <v>191.57001855913614</v>
      </c>
      <c r="G207" s="14">
        <f t="shared" si="51"/>
        <v>6812.6129999999994</v>
      </c>
      <c r="H207"/>
      <c r="I207" s="36">
        <v>1</v>
      </c>
      <c r="J207" s="36">
        <v>0</v>
      </c>
      <c r="K207" s="36">
        <f t="shared" si="68"/>
        <v>1</v>
      </c>
      <c r="L207"/>
      <c r="M207" s="14">
        <f t="shared" si="67"/>
        <v>6812.6129999999994</v>
      </c>
      <c r="N207" s="14">
        <f t="shared" si="67"/>
        <v>0</v>
      </c>
      <c r="O207" s="14">
        <f t="shared" si="67"/>
        <v>6812.6129999999994</v>
      </c>
    </row>
    <row r="208" spans="2:15" x14ac:dyDescent="0.45">
      <c r="B208" s="53" t="s">
        <v>690</v>
      </c>
      <c r="C208" s="115" t="s">
        <v>110</v>
      </c>
      <c r="D208" s="116"/>
      <c r="E208" s="116"/>
      <c r="F208" s="117"/>
      <c r="G208" s="54">
        <f>SUM(G209)</f>
        <v>4271845.5399999777</v>
      </c>
      <c r="H208"/>
      <c r="I208" s="58">
        <f>SUM(I209)</f>
        <v>1</v>
      </c>
      <c r="J208" s="58">
        <f>SUM(J209)</f>
        <v>0</v>
      </c>
      <c r="K208" s="58">
        <f t="shared" si="68"/>
        <v>1</v>
      </c>
      <c r="L208"/>
      <c r="M208" s="54">
        <f t="shared" ref="M208:O208" si="69">SUM(M209)</f>
        <v>4271845.5399999777</v>
      </c>
      <c r="N208" s="54">
        <f t="shared" si="69"/>
        <v>0</v>
      </c>
      <c r="O208" s="54">
        <f t="shared" si="69"/>
        <v>4271845.5399999777</v>
      </c>
    </row>
    <row r="209" spans="2:15" ht="32.4" x14ac:dyDescent="0.45">
      <c r="B209" s="59" t="s">
        <v>691</v>
      </c>
      <c r="C209" s="57" t="s">
        <v>340</v>
      </c>
      <c r="D209" s="13" t="s">
        <v>169</v>
      </c>
      <c r="E209" s="36">
        <v>3063</v>
      </c>
      <c r="F209" s="14">
        <v>1394.66063989552</v>
      </c>
      <c r="G209" s="14">
        <f t="shared" si="51"/>
        <v>4271845.5399999777</v>
      </c>
      <c r="H209"/>
      <c r="I209" s="36">
        <v>1</v>
      </c>
      <c r="J209" s="36">
        <v>0</v>
      </c>
      <c r="K209" s="36">
        <f t="shared" si="68"/>
        <v>1</v>
      </c>
      <c r="L209"/>
      <c r="M209" s="14">
        <f>I209*$G209</f>
        <v>4271845.5399999777</v>
      </c>
      <c r="N209" s="14">
        <f t="shared" ref="N209:O209" si="70">J209*$G209</f>
        <v>0</v>
      </c>
      <c r="O209" s="14">
        <f t="shared" si="70"/>
        <v>4271845.5399999777</v>
      </c>
    </row>
    <row r="210" spans="2:15" x14ac:dyDescent="0.45">
      <c r="B210" s="53" t="s">
        <v>692</v>
      </c>
      <c r="C210" s="115" t="s">
        <v>111</v>
      </c>
      <c r="D210" s="116"/>
      <c r="E210" s="116"/>
      <c r="F210" s="117"/>
      <c r="G210" s="54">
        <f>SUM(G211:G212)</f>
        <v>7148954.3299999926</v>
      </c>
      <c r="H210"/>
      <c r="I210" s="58">
        <f>SUM(I211:I212)</f>
        <v>1</v>
      </c>
      <c r="J210" s="58">
        <f>SUM(J211:J212)</f>
        <v>1</v>
      </c>
      <c r="K210" s="58">
        <f t="shared" si="68"/>
        <v>2</v>
      </c>
      <c r="L210"/>
      <c r="M210" s="54">
        <f t="shared" ref="M210:O210" si="71">SUM(M211:M212)</f>
        <v>3055746.3299999922</v>
      </c>
      <c r="N210" s="54">
        <f t="shared" si="71"/>
        <v>4093208</v>
      </c>
      <c r="O210" s="54">
        <f t="shared" si="71"/>
        <v>7148954.3299999926</v>
      </c>
    </row>
    <row r="211" spans="2:15" ht="32.4" x14ac:dyDescent="0.45">
      <c r="B211" s="56" t="s">
        <v>693</v>
      </c>
      <c r="C211" s="57" t="s">
        <v>340</v>
      </c>
      <c r="D211" s="13" t="s">
        <v>169</v>
      </c>
      <c r="E211" s="36">
        <v>2382</v>
      </c>
      <c r="F211" s="14">
        <v>1282.84900503778</v>
      </c>
      <c r="G211" s="14">
        <f t="shared" ref="G211:G212" si="72">E211*F211</f>
        <v>3055746.3299999922</v>
      </c>
      <c r="H211"/>
      <c r="I211" s="36">
        <v>1</v>
      </c>
      <c r="J211" s="36">
        <v>0</v>
      </c>
      <c r="K211" s="36">
        <f t="shared" si="68"/>
        <v>1</v>
      </c>
      <c r="L211"/>
      <c r="M211" s="14">
        <f t="shared" ref="M211:O212" si="73">I211*$G211</f>
        <v>3055746.3299999922</v>
      </c>
      <c r="N211" s="14">
        <f t="shared" si="73"/>
        <v>0</v>
      </c>
      <c r="O211" s="14">
        <f t="shared" si="73"/>
        <v>3055746.3299999922</v>
      </c>
    </row>
    <row r="212" spans="2:15" ht="64.8" x14ac:dyDescent="0.45">
      <c r="B212" s="72" t="s">
        <v>694</v>
      </c>
      <c r="C212" s="83" t="s">
        <v>571</v>
      </c>
      <c r="D212" s="74" t="s">
        <v>41</v>
      </c>
      <c r="E212" s="75">
        <v>35</v>
      </c>
      <c r="F212" s="76">
        <v>116948.8</v>
      </c>
      <c r="G212" s="76">
        <f t="shared" si="72"/>
        <v>4093208</v>
      </c>
      <c r="H212"/>
      <c r="I212" s="36">
        <v>0</v>
      </c>
      <c r="J212" s="36">
        <v>1</v>
      </c>
      <c r="K212" s="36">
        <f t="shared" si="68"/>
        <v>1</v>
      </c>
      <c r="L212"/>
      <c r="M212" s="14">
        <f t="shared" si="73"/>
        <v>0</v>
      </c>
      <c r="N212" s="14">
        <f t="shared" si="73"/>
        <v>4093208</v>
      </c>
      <c r="O212" s="14">
        <f t="shared" si="73"/>
        <v>4093208</v>
      </c>
    </row>
    <row r="213" spans="2:15" x14ac:dyDescent="0.45">
      <c r="B213" s="69" t="s">
        <v>526</v>
      </c>
      <c r="C213" s="121" t="s">
        <v>527</v>
      </c>
      <c r="D213" s="121"/>
      <c r="E213" s="121"/>
      <c r="F213" s="122"/>
      <c r="G213" s="51">
        <f>SUM(G214,G222,G230,G238,G245,G252,G259,G265,G273,G281,G289,G297,G305)</f>
        <v>55297087.650641046</v>
      </c>
      <c r="H213"/>
      <c r="I213" s="52">
        <f>SUM(I214,I222,I230,I238,I245,I252,I259,I265,I273,I281,I289,I297,I305)</f>
        <v>15</v>
      </c>
      <c r="J213" s="52">
        <f>SUM(J214,J222,J230,J238,J245,J252,J259,J265,J273,J281,J289,J297,J305)</f>
        <v>70</v>
      </c>
      <c r="K213" s="52">
        <f t="shared" si="68"/>
        <v>85</v>
      </c>
      <c r="L213"/>
      <c r="M213" s="51">
        <f t="shared" ref="M213:O213" si="74">SUM(M214,M222,M230,M238,M245,M252,M259,M265,M273,M281,M289,M297,M305)</f>
        <v>6808058.6722999997</v>
      </c>
      <c r="N213" s="51">
        <f t="shared" si="74"/>
        <v>48489028.978341043</v>
      </c>
      <c r="O213" s="51">
        <f t="shared" si="74"/>
        <v>55297087.650641046</v>
      </c>
    </row>
    <row r="214" spans="2:15" x14ac:dyDescent="0.45">
      <c r="B214" s="53" t="s">
        <v>38</v>
      </c>
      <c r="C214" s="115" t="s">
        <v>389</v>
      </c>
      <c r="D214" s="116"/>
      <c r="E214" s="116"/>
      <c r="F214" s="117"/>
      <c r="G214" s="54">
        <f>SUM(G215:G221)</f>
        <v>6341356.25</v>
      </c>
      <c r="H214"/>
      <c r="I214" s="58">
        <f>SUM(I215:I221)</f>
        <v>0</v>
      </c>
      <c r="J214" s="58">
        <f>SUM(J215:J221)</f>
        <v>7</v>
      </c>
      <c r="K214" s="58">
        <f t="shared" si="68"/>
        <v>7</v>
      </c>
      <c r="L214"/>
      <c r="M214" s="54">
        <f t="shared" ref="M214:O214" si="75">SUM(M215:M221)</f>
        <v>0</v>
      </c>
      <c r="N214" s="54">
        <f t="shared" si="75"/>
        <v>6341356.25</v>
      </c>
      <c r="O214" s="54">
        <f t="shared" si="75"/>
        <v>6341356.25</v>
      </c>
    </row>
    <row r="215" spans="2:15" x14ac:dyDescent="0.45">
      <c r="B215" s="56" t="s">
        <v>390</v>
      </c>
      <c r="C215" s="57" t="s">
        <v>168</v>
      </c>
      <c r="D215" s="60" t="s">
        <v>169</v>
      </c>
      <c r="E215" s="61">
        <v>1001.01</v>
      </c>
      <c r="F215" s="62">
        <v>374.18</v>
      </c>
      <c r="G215" s="14">
        <f t="shared" ref="G215:G221" si="76">E215*F215</f>
        <v>374557.92180000001</v>
      </c>
      <c r="H215"/>
      <c r="I215" s="36">
        <v>0</v>
      </c>
      <c r="J215" s="36">
        <v>1</v>
      </c>
      <c r="K215" s="36">
        <f t="shared" si="68"/>
        <v>1</v>
      </c>
      <c r="L215"/>
      <c r="M215" s="14">
        <f t="shared" ref="M215:O221" si="77">I215*$G215</f>
        <v>0</v>
      </c>
      <c r="N215" s="14">
        <f t="shared" si="77"/>
        <v>374557.92180000001</v>
      </c>
      <c r="O215" s="14">
        <f t="shared" si="77"/>
        <v>374557.92180000001</v>
      </c>
    </row>
    <row r="216" spans="2:15" x14ac:dyDescent="0.45">
      <c r="B216" s="56" t="s">
        <v>391</v>
      </c>
      <c r="C216" s="57" t="s">
        <v>191</v>
      </c>
      <c r="D216" s="13" t="s">
        <v>169</v>
      </c>
      <c r="E216" s="36">
        <v>117.22</v>
      </c>
      <c r="F216" s="14">
        <v>574.45000000000005</v>
      </c>
      <c r="G216" s="14">
        <f t="shared" si="76"/>
        <v>67337.02900000001</v>
      </c>
      <c r="H216"/>
      <c r="I216" s="36">
        <v>0</v>
      </c>
      <c r="J216" s="36">
        <v>1</v>
      </c>
      <c r="K216" s="36">
        <f t="shared" si="68"/>
        <v>1</v>
      </c>
      <c r="L216"/>
      <c r="M216" s="14">
        <f t="shared" si="77"/>
        <v>0</v>
      </c>
      <c r="N216" s="14">
        <f t="shared" si="77"/>
        <v>67337.02900000001</v>
      </c>
      <c r="O216" s="14">
        <f t="shared" si="77"/>
        <v>67337.02900000001</v>
      </c>
    </row>
    <row r="217" spans="2:15" x14ac:dyDescent="0.45">
      <c r="B217" s="56" t="s">
        <v>392</v>
      </c>
      <c r="C217" s="57" t="s">
        <v>86</v>
      </c>
      <c r="D217" s="13" t="s">
        <v>169</v>
      </c>
      <c r="E217" s="36">
        <v>3122.66</v>
      </c>
      <c r="F217" s="14">
        <v>714.16</v>
      </c>
      <c r="G217" s="14">
        <f t="shared" si="76"/>
        <v>2230078.8655999997</v>
      </c>
      <c r="H217"/>
      <c r="I217" s="36">
        <v>0</v>
      </c>
      <c r="J217" s="36">
        <v>1</v>
      </c>
      <c r="K217" s="36">
        <f t="shared" si="68"/>
        <v>1</v>
      </c>
      <c r="L217"/>
      <c r="M217" s="14">
        <f t="shared" si="77"/>
        <v>0</v>
      </c>
      <c r="N217" s="14">
        <f t="shared" si="77"/>
        <v>2230078.8655999997</v>
      </c>
      <c r="O217" s="14">
        <f t="shared" si="77"/>
        <v>2230078.8655999997</v>
      </c>
    </row>
    <row r="218" spans="2:15" x14ac:dyDescent="0.45">
      <c r="B218" s="77" t="s">
        <v>393</v>
      </c>
      <c r="C218" s="78" t="s">
        <v>557</v>
      </c>
      <c r="D218" s="79" t="s">
        <v>169</v>
      </c>
      <c r="E218" s="80">
        <v>55.3</v>
      </c>
      <c r="F218" s="81">
        <v>4338.01</v>
      </c>
      <c r="G218" s="81">
        <f t="shared" si="76"/>
        <v>239891.95300000001</v>
      </c>
      <c r="H218"/>
      <c r="I218" s="36">
        <v>0</v>
      </c>
      <c r="J218" s="36">
        <v>1</v>
      </c>
      <c r="K218" s="36">
        <f t="shared" si="68"/>
        <v>1</v>
      </c>
      <c r="L218"/>
      <c r="M218" s="14">
        <f t="shared" si="77"/>
        <v>0</v>
      </c>
      <c r="N218" s="14">
        <f t="shared" si="77"/>
        <v>239891.95300000001</v>
      </c>
      <c r="O218" s="14">
        <f t="shared" si="77"/>
        <v>239891.95300000001</v>
      </c>
    </row>
    <row r="219" spans="2:15" x14ac:dyDescent="0.45">
      <c r="B219" s="77" t="s">
        <v>394</v>
      </c>
      <c r="C219" s="78" t="s">
        <v>558</v>
      </c>
      <c r="D219" s="79" t="s">
        <v>169</v>
      </c>
      <c r="E219" s="80">
        <v>76.63</v>
      </c>
      <c r="F219" s="81">
        <v>3891.16</v>
      </c>
      <c r="G219" s="81">
        <f t="shared" si="76"/>
        <v>298179.59079999995</v>
      </c>
      <c r="H219"/>
      <c r="I219" s="36">
        <v>0</v>
      </c>
      <c r="J219" s="36">
        <v>1</v>
      </c>
      <c r="K219" s="36">
        <f t="shared" si="68"/>
        <v>1</v>
      </c>
      <c r="L219"/>
      <c r="M219" s="14">
        <f t="shared" si="77"/>
        <v>0</v>
      </c>
      <c r="N219" s="14">
        <f t="shared" si="77"/>
        <v>298179.59079999995</v>
      </c>
      <c r="O219" s="14">
        <f t="shared" si="77"/>
        <v>298179.59079999995</v>
      </c>
    </row>
    <row r="220" spans="2:15" x14ac:dyDescent="0.45">
      <c r="B220" s="56" t="s">
        <v>395</v>
      </c>
      <c r="C220" s="57" t="s">
        <v>396</v>
      </c>
      <c r="D220" s="13" t="s">
        <v>169</v>
      </c>
      <c r="E220" s="36">
        <v>1001.01</v>
      </c>
      <c r="F220" s="14">
        <v>2390.98</v>
      </c>
      <c r="G220" s="14">
        <f t="shared" si="76"/>
        <v>2393394.8898</v>
      </c>
      <c r="H220"/>
      <c r="I220" s="36">
        <v>0</v>
      </c>
      <c r="J220" s="36">
        <v>1</v>
      </c>
      <c r="K220" s="36">
        <f t="shared" si="68"/>
        <v>1</v>
      </c>
      <c r="L220"/>
      <c r="M220" s="14">
        <f t="shared" si="77"/>
        <v>0</v>
      </c>
      <c r="N220" s="14">
        <f t="shared" si="77"/>
        <v>2393394.8898</v>
      </c>
      <c r="O220" s="14">
        <f t="shared" si="77"/>
        <v>2393394.8898</v>
      </c>
    </row>
    <row r="221" spans="2:15" ht="81" x14ac:dyDescent="0.45">
      <c r="B221" s="72" t="s">
        <v>397</v>
      </c>
      <c r="C221" s="73" t="s">
        <v>573</v>
      </c>
      <c r="D221" s="74" t="s">
        <v>41</v>
      </c>
      <c r="E221" s="75">
        <v>75</v>
      </c>
      <c r="F221" s="76">
        <v>9838.8799999999992</v>
      </c>
      <c r="G221" s="76">
        <f t="shared" si="76"/>
        <v>737915.99999999988</v>
      </c>
      <c r="H221"/>
      <c r="I221" s="36">
        <v>0</v>
      </c>
      <c r="J221" s="36">
        <v>1</v>
      </c>
      <c r="K221" s="36">
        <f t="shared" si="68"/>
        <v>1</v>
      </c>
      <c r="L221"/>
      <c r="M221" s="14">
        <f t="shared" si="77"/>
        <v>0</v>
      </c>
      <c r="N221" s="14">
        <f t="shared" si="77"/>
        <v>737915.99999999988</v>
      </c>
      <c r="O221" s="14">
        <f t="shared" si="77"/>
        <v>737915.99999999988</v>
      </c>
    </row>
    <row r="222" spans="2:15" x14ac:dyDescent="0.45">
      <c r="B222" s="53" t="s">
        <v>39</v>
      </c>
      <c r="C222" s="115" t="s">
        <v>399</v>
      </c>
      <c r="D222" s="116"/>
      <c r="E222" s="116"/>
      <c r="F222" s="117"/>
      <c r="G222" s="54">
        <f>SUM(G223:G229)</f>
        <v>6851636.4996000007</v>
      </c>
      <c r="H222"/>
      <c r="I222" s="58">
        <f>SUM(I223:I229)</f>
        <v>0</v>
      </c>
      <c r="J222" s="58">
        <f>SUM(J223:J229)</f>
        <v>7</v>
      </c>
      <c r="K222" s="58">
        <f t="shared" si="68"/>
        <v>7</v>
      </c>
      <c r="L222"/>
      <c r="M222" s="54">
        <f t="shared" ref="M222:O222" si="78">SUM(M223:M229)</f>
        <v>0</v>
      </c>
      <c r="N222" s="54">
        <f t="shared" si="78"/>
        <v>6851636.4996000007</v>
      </c>
      <c r="O222" s="54">
        <f t="shared" si="78"/>
        <v>6851636.4996000007</v>
      </c>
    </row>
    <row r="223" spans="2:15" x14ac:dyDescent="0.45">
      <c r="B223" s="56" t="s">
        <v>400</v>
      </c>
      <c r="C223" s="57" t="s">
        <v>168</v>
      </c>
      <c r="D223" s="13" t="s">
        <v>169</v>
      </c>
      <c r="E223" s="36">
        <v>1778.73</v>
      </c>
      <c r="F223" s="14">
        <v>374.18</v>
      </c>
      <c r="G223" s="14">
        <f t="shared" ref="G223:G229" si="79">E223*F223</f>
        <v>665565.19140000001</v>
      </c>
      <c r="H223"/>
      <c r="I223" s="36">
        <v>0</v>
      </c>
      <c r="J223" s="36">
        <v>1</v>
      </c>
      <c r="K223" s="36">
        <f t="shared" si="68"/>
        <v>1</v>
      </c>
      <c r="L223"/>
      <c r="M223" s="14">
        <f t="shared" ref="M223:O229" si="80">I223*$G223</f>
        <v>0</v>
      </c>
      <c r="N223" s="14">
        <f t="shared" si="80"/>
        <v>665565.19140000001</v>
      </c>
      <c r="O223" s="14">
        <f t="shared" si="80"/>
        <v>665565.19140000001</v>
      </c>
    </row>
    <row r="224" spans="2:15" x14ac:dyDescent="0.45">
      <c r="B224" s="56" t="s">
        <v>401</v>
      </c>
      <c r="C224" s="57" t="s">
        <v>191</v>
      </c>
      <c r="D224" s="13" t="s">
        <v>169</v>
      </c>
      <c r="E224" s="36">
        <v>117.22</v>
      </c>
      <c r="F224" s="14">
        <v>574.45000000000005</v>
      </c>
      <c r="G224" s="14">
        <f t="shared" si="79"/>
        <v>67337.02900000001</v>
      </c>
      <c r="H224"/>
      <c r="I224" s="36">
        <v>0</v>
      </c>
      <c r="J224" s="36">
        <v>1</v>
      </c>
      <c r="K224" s="36">
        <f t="shared" si="68"/>
        <v>1</v>
      </c>
      <c r="L224"/>
      <c r="M224" s="14">
        <f t="shared" si="80"/>
        <v>0</v>
      </c>
      <c r="N224" s="14">
        <f t="shared" si="80"/>
        <v>67337.02900000001</v>
      </c>
      <c r="O224" s="14">
        <f t="shared" si="80"/>
        <v>67337.02900000001</v>
      </c>
    </row>
    <row r="225" spans="2:15" x14ac:dyDescent="0.45">
      <c r="B225" s="56" t="s">
        <v>402</v>
      </c>
      <c r="C225" s="57" t="s">
        <v>86</v>
      </c>
      <c r="D225" s="13" t="s">
        <v>169</v>
      </c>
      <c r="E225" s="36">
        <v>1859</v>
      </c>
      <c r="F225" s="14">
        <v>714.16</v>
      </c>
      <c r="G225" s="14">
        <f t="shared" si="79"/>
        <v>1327623.44</v>
      </c>
      <c r="H225"/>
      <c r="I225" s="36">
        <v>0</v>
      </c>
      <c r="J225" s="36">
        <v>1</v>
      </c>
      <c r="K225" s="36">
        <f t="shared" si="68"/>
        <v>1</v>
      </c>
      <c r="L225"/>
      <c r="M225" s="14">
        <f t="shared" si="80"/>
        <v>0</v>
      </c>
      <c r="N225" s="14">
        <f t="shared" si="80"/>
        <v>1327623.44</v>
      </c>
      <c r="O225" s="14">
        <f t="shared" si="80"/>
        <v>1327623.44</v>
      </c>
    </row>
    <row r="226" spans="2:15" x14ac:dyDescent="0.45">
      <c r="B226" s="77" t="s">
        <v>403</v>
      </c>
      <c r="C226" s="78" t="s">
        <v>557</v>
      </c>
      <c r="D226" s="79" t="s">
        <v>169</v>
      </c>
      <c r="E226" s="80">
        <v>55.3</v>
      </c>
      <c r="F226" s="81">
        <v>4338.01</v>
      </c>
      <c r="G226" s="81">
        <f t="shared" si="79"/>
        <v>239891.95300000001</v>
      </c>
      <c r="H226"/>
      <c r="I226" s="36">
        <v>0</v>
      </c>
      <c r="J226" s="36">
        <v>1</v>
      </c>
      <c r="K226" s="36">
        <f t="shared" si="68"/>
        <v>1</v>
      </c>
      <c r="L226"/>
      <c r="M226" s="14">
        <f t="shared" si="80"/>
        <v>0</v>
      </c>
      <c r="N226" s="14">
        <f t="shared" si="80"/>
        <v>239891.95300000001</v>
      </c>
      <c r="O226" s="14">
        <f t="shared" si="80"/>
        <v>239891.95300000001</v>
      </c>
    </row>
    <row r="227" spans="2:15" x14ac:dyDescent="0.45">
      <c r="B227" s="77" t="s">
        <v>404</v>
      </c>
      <c r="C227" s="78" t="s">
        <v>558</v>
      </c>
      <c r="D227" s="79" t="s">
        <v>169</v>
      </c>
      <c r="E227" s="80">
        <v>76.63</v>
      </c>
      <c r="F227" s="81">
        <v>3891.16</v>
      </c>
      <c r="G227" s="81">
        <f t="shared" si="79"/>
        <v>298179.59079999995</v>
      </c>
      <c r="H227"/>
      <c r="I227" s="36">
        <v>0</v>
      </c>
      <c r="J227" s="36">
        <v>1</v>
      </c>
      <c r="K227" s="36">
        <f t="shared" si="68"/>
        <v>1</v>
      </c>
      <c r="L227"/>
      <c r="M227" s="14">
        <f t="shared" si="80"/>
        <v>0</v>
      </c>
      <c r="N227" s="14">
        <f t="shared" si="80"/>
        <v>298179.59079999995</v>
      </c>
      <c r="O227" s="14">
        <f t="shared" si="80"/>
        <v>298179.59079999995</v>
      </c>
    </row>
    <row r="228" spans="2:15" x14ac:dyDescent="0.45">
      <c r="B228" s="56" t="s">
        <v>405</v>
      </c>
      <c r="C228" s="57" t="s">
        <v>396</v>
      </c>
      <c r="D228" s="13" t="s">
        <v>169</v>
      </c>
      <c r="E228" s="36">
        <v>1778.73</v>
      </c>
      <c r="F228" s="14">
        <v>2018.98</v>
      </c>
      <c r="G228" s="14">
        <f t="shared" si="79"/>
        <v>3591220.2954000002</v>
      </c>
      <c r="H228"/>
      <c r="I228" s="36">
        <v>0</v>
      </c>
      <c r="J228" s="36">
        <v>1</v>
      </c>
      <c r="K228" s="36">
        <f t="shared" si="68"/>
        <v>1</v>
      </c>
      <c r="L228"/>
      <c r="M228" s="14">
        <f t="shared" si="80"/>
        <v>0</v>
      </c>
      <c r="N228" s="14">
        <f t="shared" si="80"/>
        <v>3591220.2954000002</v>
      </c>
      <c r="O228" s="14">
        <f t="shared" si="80"/>
        <v>3591220.2954000002</v>
      </c>
    </row>
    <row r="229" spans="2:15" ht="81" x14ac:dyDescent="0.45">
      <c r="B229" s="72" t="s">
        <v>406</v>
      </c>
      <c r="C229" s="73" t="s">
        <v>573</v>
      </c>
      <c r="D229" s="74" t="s">
        <v>41</v>
      </c>
      <c r="E229" s="75">
        <v>74</v>
      </c>
      <c r="F229" s="76">
        <v>8943.5</v>
      </c>
      <c r="G229" s="76">
        <f t="shared" si="79"/>
        <v>661819</v>
      </c>
      <c r="H229"/>
      <c r="I229" s="36">
        <v>0</v>
      </c>
      <c r="J229" s="36">
        <v>1</v>
      </c>
      <c r="K229" s="36">
        <f t="shared" si="68"/>
        <v>1</v>
      </c>
      <c r="L229"/>
      <c r="M229" s="14">
        <f t="shared" si="80"/>
        <v>0</v>
      </c>
      <c r="N229" s="14">
        <f t="shared" si="80"/>
        <v>661819</v>
      </c>
      <c r="O229" s="14">
        <f t="shared" si="80"/>
        <v>661819</v>
      </c>
    </row>
    <row r="230" spans="2:15" x14ac:dyDescent="0.45">
      <c r="B230" s="53" t="s">
        <v>44</v>
      </c>
      <c r="C230" s="115" t="s">
        <v>407</v>
      </c>
      <c r="D230" s="116"/>
      <c r="E230" s="116"/>
      <c r="F230" s="117"/>
      <c r="G230" s="54">
        <f>SUM(G231:G237)</f>
        <v>1788720.6741999998</v>
      </c>
      <c r="H230"/>
      <c r="I230" s="58">
        <f>SUM(I231:I237)</f>
        <v>0</v>
      </c>
      <c r="J230" s="58">
        <f>SUM(J231:J237)</f>
        <v>7</v>
      </c>
      <c r="K230" s="58">
        <f t="shared" si="68"/>
        <v>7</v>
      </c>
      <c r="L230"/>
      <c r="M230" s="54">
        <f t="shared" ref="M230:O230" si="81">SUM(M231:M237)</f>
        <v>0</v>
      </c>
      <c r="N230" s="54">
        <f t="shared" si="81"/>
        <v>1788720.6741999998</v>
      </c>
      <c r="O230" s="54">
        <f t="shared" si="81"/>
        <v>1788720.6741999998</v>
      </c>
    </row>
    <row r="231" spans="2:15" x14ac:dyDescent="0.45">
      <c r="B231" s="56" t="s">
        <v>408</v>
      </c>
      <c r="C231" s="57" t="s">
        <v>168</v>
      </c>
      <c r="D231" s="13" t="s">
        <v>169</v>
      </c>
      <c r="E231" s="36">
        <v>185.25</v>
      </c>
      <c r="F231" s="14">
        <v>374.18051282051283</v>
      </c>
      <c r="G231" s="14">
        <f t="shared" ref="G231:G237" si="82">E231*F231</f>
        <v>69316.94</v>
      </c>
      <c r="H231"/>
      <c r="I231" s="36">
        <v>0</v>
      </c>
      <c r="J231" s="36">
        <v>1</v>
      </c>
      <c r="K231" s="36">
        <f t="shared" si="68"/>
        <v>1</v>
      </c>
      <c r="L231"/>
      <c r="M231" s="14">
        <f t="shared" ref="M231:O237" si="83">I231*$G231</f>
        <v>0</v>
      </c>
      <c r="N231" s="14">
        <f t="shared" si="83"/>
        <v>69316.94</v>
      </c>
      <c r="O231" s="14">
        <f t="shared" si="83"/>
        <v>69316.94</v>
      </c>
    </row>
    <row r="232" spans="2:15" x14ac:dyDescent="0.45">
      <c r="B232" s="56" t="s">
        <v>409</v>
      </c>
      <c r="C232" s="57" t="s">
        <v>191</v>
      </c>
      <c r="D232" s="13" t="s">
        <v>169</v>
      </c>
      <c r="E232" s="36">
        <v>35.119999999999997</v>
      </c>
      <c r="F232" s="14">
        <v>574.45871298405473</v>
      </c>
      <c r="G232" s="14">
        <f t="shared" si="82"/>
        <v>20174.990000000002</v>
      </c>
      <c r="H232"/>
      <c r="I232" s="36">
        <v>0</v>
      </c>
      <c r="J232" s="36">
        <v>1</v>
      </c>
      <c r="K232" s="36">
        <f t="shared" si="68"/>
        <v>1</v>
      </c>
      <c r="L232"/>
      <c r="M232" s="14">
        <f t="shared" si="83"/>
        <v>0</v>
      </c>
      <c r="N232" s="14">
        <f t="shared" si="83"/>
        <v>20174.990000000002</v>
      </c>
      <c r="O232" s="14">
        <f t="shared" si="83"/>
        <v>20174.990000000002</v>
      </c>
    </row>
    <row r="233" spans="2:15" x14ac:dyDescent="0.45">
      <c r="B233" s="56" t="s">
        <v>410</v>
      </c>
      <c r="C233" s="57" t="s">
        <v>86</v>
      </c>
      <c r="D233" s="13" t="s">
        <v>169</v>
      </c>
      <c r="E233" s="36">
        <v>349.34</v>
      </c>
      <c r="F233" s="14">
        <v>714.16096066868954</v>
      </c>
      <c r="G233" s="14">
        <f t="shared" si="82"/>
        <v>249484.99</v>
      </c>
      <c r="H233"/>
      <c r="I233" s="36">
        <v>0</v>
      </c>
      <c r="J233" s="36">
        <v>1</v>
      </c>
      <c r="K233" s="36">
        <f t="shared" si="68"/>
        <v>1</v>
      </c>
      <c r="L233"/>
      <c r="M233" s="14">
        <f t="shared" si="83"/>
        <v>0</v>
      </c>
      <c r="N233" s="14">
        <f t="shared" si="83"/>
        <v>249484.99</v>
      </c>
      <c r="O233" s="14">
        <f t="shared" si="83"/>
        <v>249484.99</v>
      </c>
    </row>
    <row r="234" spans="2:15" x14ac:dyDescent="0.45">
      <c r="B234" s="77" t="s">
        <v>411</v>
      </c>
      <c r="C234" s="78" t="s">
        <v>557</v>
      </c>
      <c r="D234" s="79" t="s">
        <v>169</v>
      </c>
      <c r="E234" s="80">
        <v>34.299999999999997</v>
      </c>
      <c r="F234" s="81">
        <v>4591.57</v>
      </c>
      <c r="G234" s="81">
        <f t="shared" si="82"/>
        <v>157490.85099999997</v>
      </c>
      <c r="H234"/>
      <c r="I234" s="36">
        <v>0</v>
      </c>
      <c r="J234" s="36">
        <v>1</v>
      </c>
      <c r="K234" s="36">
        <f t="shared" si="68"/>
        <v>1</v>
      </c>
      <c r="L234"/>
      <c r="M234" s="14">
        <f t="shared" si="83"/>
        <v>0</v>
      </c>
      <c r="N234" s="14">
        <f t="shared" si="83"/>
        <v>157490.85099999997</v>
      </c>
      <c r="O234" s="14">
        <f t="shared" si="83"/>
        <v>157490.85099999997</v>
      </c>
    </row>
    <row r="235" spans="2:15" x14ac:dyDescent="0.45">
      <c r="B235" s="77" t="s">
        <v>412</v>
      </c>
      <c r="C235" s="78" t="s">
        <v>558</v>
      </c>
      <c r="D235" s="79" t="s">
        <v>169</v>
      </c>
      <c r="E235" s="80">
        <v>34.659999999999997</v>
      </c>
      <c r="F235" s="81">
        <v>4100.07</v>
      </c>
      <c r="G235" s="81">
        <f t="shared" si="82"/>
        <v>142108.42619999999</v>
      </c>
      <c r="H235"/>
      <c r="I235" s="36">
        <v>0</v>
      </c>
      <c r="J235" s="36">
        <v>1</v>
      </c>
      <c r="K235" s="36">
        <f t="shared" si="68"/>
        <v>1</v>
      </c>
      <c r="L235"/>
      <c r="M235" s="14">
        <f t="shared" si="83"/>
        <v>0</v>
      </c>
      <c r="N235" s="14">
        <f t="shared" si="83"/>
        <v>142108.42619999999</v>
      </c>
      <c r="O235" s="14">
        <f t="shared" si="83"/>
        <v>142108.42619999999</v>
      </c>
    </row>
    <row r="236" spans="2:15" x14ac:dyDescent="0.45">
      <c r="B236" s="56" t="s">
        <v>413</v>
      </c>
      <c r="C236" s="57" t="s">
        <v>396</v>
      </c>
      <c r="D236" s="13" t="s">
        <v>169</v>
      </c>
      <c r="E236" s="36">
        <v>185.25</v>
      </c>
      <c r="F236" s="14">
        <v>2019.0100782726047</v>
      </c>
      <c r="G236" s="14">
        <f t="shared" si="82"/>
        <v>374021.61700000003</v>
      </c>
      <c r="H236"/>
      <c r="I236" s="36">
        <v>0</v>
      </c>
      <c r="J236" s="36">
        <v>1</v>
      </c>
      <c r="K236" s="36">
        <f t="shared" si="68"/>
        <v>1</v>
      </c>
      <c r="L236"/>
      <c r="M236" s="14">
        <f t="shared" si="83"/>
        <v>0</v>
      </c>
      <c r="N236" s="14">
        <f t="shared" si="83"/>
        <v>374021.61700000003</v>
      </c>
      <c r="O236" s="14">
        <f t="shared" si="83"/>
        <v>374021.61700000003</v>
      </c>
    </row>
    <row r="237" spans="2:15" ht="81" x14ac:dyDescent="0.45">
      <c r="B237" s="72" t="s">
        <v>414</v>
      </c>
      <c r="C237" s="73" t="s">
        <v>573</v>
      </c>
      <c r="D237" s="74" t="s">
        <v>41</v>
      </c>
      <c r="E237" s="75">
        <v>79</v>
      </c>
      <c r="F237" s="76">
        <v>9824.34</v>
      </c>
      <c r="G237" s="76">
        <f t="shared" si="82"/>
        <v>776122.86</v>
      </c>
      <c r="H237"/>
      <c r="I237" s="36">
        <v>0</v>
      </c>
      <c r="J237" s="36">
        <v>1</v>
      </c>
      <c r="K237" s="36">
        <f t="shared" si="68"/>
        <v>1</v>
      </c>
      <c r="L237"/>
      <c r="M237" s="14">
        <f t="shared" si="83"/>
        <v>0</v>
      </c>
      <c r="N237" s="14">
        <f t="shared" si="83"/>
        <v>776122.86</v>
      </c>
      <c r="O237" s="14">
        <f t="shared" si="83"/>
        <v>776122.86</v>
      </c>
    </row>
    <row r="238" spans="2:15" x14ac:dyDescent="0.45">
      <c r="B238" s="53" t="s">
        <v>45</v>
      </c>
      <c r="C238" s="115" t="s">
        <v>415</v>
      </c>
      <c r="D238" s="116"/>
      <c r="E238" s="116"/>
      <c r="F238" s="117"/>
      <c r="G238" s="54">
        <f>SUM(G239:G244)</f>
        <v>3409112.1508800006</v>
      </c>
      <c r="H238"/>
      <c r="I238" s="58">
        <f>SUM(I239:I244)</f>
        <v>0</v>
      </c>
      <c r="J238" s="58">
        <f>SUM(J239:J244)</f>
        <v>6</v>
      </c>
      <c r="K238" s="58">
        <f t="shared" si="68"/>
        <v>6</v>
      </c>
      <c r="L238"/>
      <c r="M238" s="54">
        <f t="shared" ref="M238:O238" si="84">SUM(M239:M244)</f>
        <v>0</v>
      </c>
      <c r="N238" s="54">
        <f t="shared" si="84"/>
        <v>3409112.1508800006</v>
      </c>
      <c r="O238" s="54">
        <f t="shared" si="84"/>
        <v>3409112.1508800006</v>
      </c>
    </row>
    <row r="239" spans="2:15" x14ac:dyDescent="0.45">
      <c r="B239" s="56" t="s">
        <v>416</v>
      </c>
      <c r="C239" s="57" t="s">
        <v>168</v>
      </c>
      <c r="D239" s="13" t="s">
        <v>169</v>
      </c>
      <c r="E239" s="36">
        <v>871.64400000000001</v>
      </c>
      <c r="F239" s="14">
        <v>374.17999779726586</v>
      </c>
      <c r="G239" s="14">
        <f t="shared" ref="G239:G244" si="85">E239*F239</f>
        <v>326151.75</v>
      </c>
      <c r="H239"/>
      <c r="I239" s="36">
        <v>0</v>
      </c>
      <c r="J239" s="36">
        <v>1</v>
      </c>
      <c r="K239" s="36">
        <f t="shared" si="68"/>
        <v>1</v>
      </c>
      <c r="L239"/>
      <c r="M239" s="14">
        <f t="shared" ref="M239:O244" si="86">I239*$G239</f>
        <v>0</v>
      </c>
      <c r="N239" s="14">
        <f t="shared" si="86"/>
        <v>326151.75</v>
      </c>
      <c r="O239" s="14">
        <f t="shared" si="86"/>
        <v>326151.75</v>
      </c>
    </row>
    <row r="240" spans="2:15" x14ac:dyDescent="0.45">
      <c r="B240" s="56" t="s">
        <v>417</v>
      </c>
      <c r="C240" s="57" t="s">
        <v>191</v>
      </c>
      <c r="D240" s="13" t="s">
        <v>169</v>
      </c>
      <c r="E240" s="36">
        <v>129.072</v>
      </c>
      <c r="F240" s="14">
        <v>574.44998140572704</v>
      </c>
      <c r="G240" s="14">
        <f t="shared" si="85"/>
        <v>74145.407999999996</v>
      </c>
      <c r="H240"/>
      <c r="I240" s="36">
        <v>0</v>
      </c>
      <c r="J240" s="36">
        <v>1</v>
      </c>
      <c r="K240" s="36">
        <f t="shared" si="68"/>
        <v>1</v>
      </c>
      <c r="L240"/>
      <c r="M240" s="14">
        <f t="shared" si="86"/>
        <v>0</v>
      </c>
      <c r="N240" s="14">
        <f t="shared" si="86"/>
        <v>74145.407999999996</v>
      </c>
      <c r="O240" s="14">
        <f t="shared" si="86"/>
        <v>74145.407999999996</v>
      </c>
    </row>
    <row r="241" spans="2:15" x14ac:dyDescent="0.45">
      <c r="B241" s="56" t="s">
        <v>418</v>
      </c>
      <c r="C241" s="57" t="s">
        <v>86</v>
      </c>
      <c r="D241" s="13" t="s">
        <v>169</v>
      </c>
      <c r="E241" s="36">
        <v>871.64400000000001</v>
      </c>
      <c r="F241" s="14">
        <v>191.6099990363038</v>
      </c>
      <c r="G241" s="14">
        <f t="shared" si="85"/>
        <v>167015.70600000001</v>
      </c>
      <c r="H241"/>
      <c r="I241" s="36">
        <v>0</v>
      </c>
      <c r="J241" s="36">
        <v>1</v>
      </c>
      <c r="K241" s="36">
        <f t="shared" si="68"/>
        <v>1</v>
      </c>
      <c r="L241"/>
      <c r="M241" s="14">
        <f t="shared" si="86"/>
        <v>0</v>
      </c>
      <c r="N241" s="14">
        <f t="shared" si="86"/>
        <v>167015.70600000001</v>
      </c>
      <c r="O241" s="14">
        <f t="shared" si="86"/>
        <v>167015.70600000001</v>
      </c>
    </row>
    <row r="242" spans="2:15" x14ac:dyDescent="0.45">
      <c r="B242" s="77" t="s">
        <v>419</v>
      </c>
      <c r="C242" s="78" t="s">
        <v>557</v>
      </c>
      <c r="D242" s="79" t="s">
        <v>169</v>
      </c>
      <c r="E242" s="80">
        <v>98.58</v>
      </c>
      <c r="F242" s="81">
        <v>4820.04</v>
      </c>
      <c r="G242" s="81">
        <f t="shared" si="85"/>
        <v>475159.54320000001</v>
      </c>
      <c r="H242"/>
      <c r="I242" s="36">
        <v>0</v>
      </c>
      <c r="J242" s="36">
        <v>1</v>
      </c>
      <c r="K242" s="36">
        <f t="shared" si="68"/>
        <v>1</v>
      </c>
      <c r="L242"/>
      <c r="M242" s="14">
        <f t="shared" si="86"/>
        <v>0</v>
      </c>
      <c r="N242" s="14">
        <f t="shared" si="86"/>
        <v>475159.54320000001</v>
      </c>
      <c r="O242" s="14">
        <f t="shared" si="86"/>
        <v>475159.54320000001</v>
      </c>
    </row>
    <row r="243" spans="2:15" x14ac:dyDescent="0.45">
      <c r="B243" s="77" t="s">
        <v>420</v>
      </c>
      <c r="C243" s="78" t="s">
        <v>558</v>
      </c>
      <c r="D243" s="79" t="s">
        <v>169</v>
      </c>
      <c r="E243" s="80">
        <v>44.795999999999999</v>
      </c>
      <c r="F243" s="81">
        <v>4361.68</v>
      </c>
      <c r="G243" s="81">
        <f t="shared" si="85"/>
        <v>195385.81728000002</v>
      </c>
      <c r="H243"/>
      <c r="I243" s="36">
        <v>0</v>
      </c>
      <c r="J243" s="36">
        <v>1</v>
      </c>
      <c r="K243" s="36">
        <f t="shared" si="68"/>
        <v>1</v>
      </c>
      <c r="L243"/>
      <c r="M243" s="14">
        <f t="shared" si="86"/>
        <v>0</v>
      </c>
      <c r="N243" s="14">
        <f t="shared" si="86"/>
        <v>195385.81728000002</v>
      </c>
      <c r="O243" s="14">
        <f t="shared" si="86"/>
        <v>195385.81728000002</v>
      </c>
    </row>
    <row r="244" spans="2:15" x14ac:dyDescent="0.45">
      <c r="B244" s="56" t="s">
        <v>421</v>
      </c>
      <c r="C244" s="57" t="s">
        <v>396</v>
      </c>
      <c r="D244" s="13" t="s">
        <v>169</v>
      </c>
      <c r="E244" s="36">
        <v>871.64400000000001</v>
      </c>
      <c r="F244" s="14">
        <v>2490.9870616903231</v>
      </c>
      <c r="G244" s="14">
        <f t="shared" si="85"/>
        <v>2171253.9264000002</v>
      </c>
      <c r="H244"/>
      <c r="I244" s="36">
        <v>0</v>
      </c>
      <c r="J244" s="36">
        <v>1</v>
      </c>
      <c r="K244" s="36">
        <f t="shared" si="68"/>
        <v>1</v>
      </c>
      <c r="L244"/>
      <c r="M244" s="14">
        <f t="shared" si="86"/>
        <v>0</v>
      </c>
      <c r="N244" s="14">
        <f t="shared" si="86"/>
        <v>2171253.9264000002</v>
      </c>
      <c r="O244" s="14">
        <f t="shared" si="86"/>
        <v>2171253.9264000002</v>
      </c>
    </row>
    <row r="245" spans="2:15" x14ac:dyDescent="0.45">
      <c r="B245" s="53" t="s">
        <v>46</v>
      </c>
      <c r="C245" s="115" t="s">
        <v>422</v>
      </c>
      <c r="D245" s="116"/>
      <c r="E245" s="116"/>
      <c r="F245" s="117"/>
      <c r="G245" s="54">
        <f>SUM(G246:G251)</f>
        <v>3329123.3965000003</v>
      </c>
      <c r="H245"/>
      <c r="I245" s="58">
        <f>SUM(I246:I251)</f>
        <v>5</v>
      </c>
      <c r="J245" s="58">
        <f>SUM(J246:J251)</f>
        <v>1</v>
      </c>
      <c r="K245" s="58">
        <f t="shared" si="68"/>
        <v>6</v>
      </c>
      <c r="L245"/>
      <c r="M245" s="54">
        <f t="shared" ref="M245:O245" si="87">SUM(M246:M251)</f>
        <v>2550011.2165000001</v>
      </c>
      <c r="N245" s="54">
        <f t="shared" si="87"/>
        <v>779112.18</v>
      </c>
      <c r="O245" s="54">
        <f t="shared" si="87"/>
        <v>3329123.3965000003</v>
      </c>
    </row>
    <row r="246" spans="2:15" x14ac:dyDescent="0.45">
      <c r="B246" s="56" t="s">
        <v>423</v>
      </c>
      <c r="C246" s="57" t="s">
        <v>168</v>
      </c>
      <c r="D246" s="13" t="s">
        <v>169</v>
      </c>
      <c r="E246" s="36">
        <v>54.026500000000006</v>
      </c>
      <c r="F246" s="14">
        <v>144.41616614069022</v>
      </c>
      <c r="G246" s="14">
        <f t="shared" ref="G246:G251" si="88">E246*F246</f>
        <v>7802.3000000000011</v>
      </c>
      <c r="H246"/>
      <c r="I246" s="36">
        <v>1</v>
      </c>
      <c r="J246" s="36">
        <v>0</v>
      </c>
      <c r="K246" s="36">
        <f t="shared" si="68"/>
        <v>1</v>
      </c>
      <c r="L246"/>
      <c r="M246" s="14">
        <f t="shared" ref="M246:O251" si="89">I246*$G246</f>
        <v>7802.3000000000011</v>
      </c>
      <c r="N246" s="14">
        <f t="shared" si="89"/>
        <v>0</v>
      </c>
      <c r="O246" s="14">
        <f t="shared" si="89"/>
        <v>7802.3000000000011</v>
      </c>
    </row>
    <row r="247" spans="2:15" x14ac:dyDescent="0.45">
      <c r="B247" s="56" t="s">
        <v>424</v>
      </c>
      <c r="C247" s="57" t="s">
        <v>191</v>
      </c>
      <c r="D247" s="13" t="s">
        <v>169</v>
      </c>
      <c r="E247" s="36">
        <v>152.04750000000001</v>
      </c>
      <c r="F247" s="14">
        <v>647.17041056248877</v>
      </c>
      <c r="G247" s="14">
        <f t="shared" si="88"/>
        <v>98400.643000000025</v>
      </c>
      <c r="H247"/>
      <c r="I247" s="36">
        <v>1</v>
      </c>
      <c r="J247" s="36">
        <v>0</v>
      </c>
      <c r="K247" s="36">
        <f t="shared" si="68"/>
        <v>1</v>
      </c>
      <c r="L247"/>
      <c r="M247" s="14">
        <f t="shared" si="89"/>
        <v>98400.643000000025</v>
      </c>
      <c r="N247" s="14">
        <f t="shared" si="89"/>
        <v>0</v>
      </c>
      <c r="O247" s="14">
        <f t="shared" si="89"/>
        <v>98400.643000000025</v>
      </c>
    </row>
    <row r="248" spans="2:15" x14ac:dyDescent="0.45">
      <c r="B248" s="56" t="s">
        <v>425</v>
      </c>
      <c r="C248" s="57" t="s">
        <v>86</v>
      </c>
      <c r="D248" s="13" t="s">
        <v>169</v>
      </c>
      <c r="E248" s="36">
        <v>417.09250000000003</v>
      </c>
      <c r="F248" s="14">
        <v>880.17408584426721</v>
      </c>
      <c r="G248" s="14">
        <f t="shared" si="88"/>
        <v>367114.00990000006</v>
      </c>
      <c r="H248"/>
      <c r="I248" s="36">
        <v>1</v>
      </c>
      <c r="J248" s="36">
        <v>0</v>
      </c>
      <c r="K248" s="36">
        <f t="shared" si="68"/>
        <v>1</v>
      </c>
      <c r="L248"/>
      <c r="M248" s="14">
        <f t="shared" si="89"/>
        <v>367114.00990000006</v>
      </c>
      <c r="N248" s="14">
        <f t="shared" si="89"/>
        <v>0</v>
      </c>
      <c r="O248" s="14">
        <f t="shared" si="89"/>
        <v>367114.00990000006</v>
      </c>
    </row>
    <row r="249" spans="2:15" x14ac:dyDescent="0.45">
      <c r="B249" s="77" t="s">
        <v>426</v>
      </c>
      <c r="C249" s="78" t="s">
        <v>558</v>
      </c>
      <c r="D249" s="79" t="s">
        <v>169</v>
      </c>
      <c r="E249" s="80">
        <v>56.210000000000008</v>
      </c>
      <c r="F249" s="81">
        <v>4833.9799999999996</v>
      </c>
      <c r="G249" s="81">
        <f t="shared" si="88"/>
        <v>271718.01579999999</v>
      </c>
      <c r="H249"/>
      <c r="I249" s="36">
        <v>1</v>
      </c>
      <c r="J249" s="36">
        <v>0</v>
      </c>
      <c r="K249" s="36">
        <f t="shared" si="68"/>
        <v>1</v>
      </c>
      <c r="L249"/>
      <c r="M249" s="14">
        <f t="shared" si="89"/>
        <v>271718.01579999999</v>
      </c>
      <c r="N249" s="14">
        <f t="shared" si="89"/>
        <v>0</v>
      </c>
      <c r="O249" s="14">
        <f t="shared" si="89"/>
        <v>271718.01579999999</v>
      </c>
    </row>
    <row r="250" spans="2:15" x14ac:dyDescent="0.45">
      <c r="B250" s="56" t="s">
        <v>427</v>
      </c>
      <c r="C250" s="57" t="s">
        <v>396</v>
      </c>
      <c r="D250" s="13" t="s">
        <v>169</v>
      </c>
      <c r="E250" s="36">
        <v>78.771000000000001</v>
      </c>
      <c r="F250" s="14">
        <v>22914.222845971231</v>
      </c>
      <c r="G250" s="14">
        <f t="shared" si="88"/>
        <v>1804976.2477999998</v>
      </c>
      <c r="H250"/>
      <c r="I250" s="36">
        <v>1</v>
      </c>
      <c r="J250" s="36">
        <v>0</v>
      </c>
      <c r="K250" s="36">
        <f t="shared" si="68"/>
        <v>1</v>
      </c>
      <c r="L250"/>
      <c r="M250" s="14">
        <f t="shared" si="89"/>
        <v>1804976.2477999998</v>
      </c>
      <c r="N250" s="14">
        <f t="shared" si="89"/>
        <v>0</v>
      </c>
      <c r="O250" s="14">
        <f t="shared" si="89"/>
        <v>1804976.2477999998</v>
      </c>
    </row>
    <row r="251" spans="2:15" ht="81" x14ac:dyDescent="0.45">
      <c r="B251" s="72" t="s">
        <v>428</v>
      </c>
      <c r="C251" s="73" t="s">
        <v>573</v>
      </c>
      <c r="D251" s="74" t="s">
        <v>41</v>
      </c>
      <c r="E251" s="75">
        <v>77</v>
      </c>
      <c r="F251" s="76">
        <v>10118.34</v>
      </c>
      <c r="G251" s="76">
        <f t="shared" si="88"/>
        <v>779112.18</v>
      </c>
      <c r="H251"/>
      <c r="I251" s="36">
        <v>0</v>
      </c>
      <c r="J251" s="36">
        <v>1</v>
      </c>
      <c r="K251" s="36">
        <f t="shared" si="68"/>
        <v>1</v>
      </c>
      <c r="L251"/>
      <c r="M251" s="14">
        <f t="shared" si="89"/>
        <v>0</v>
      </c>
      <c r="N251" s="14">
        <f t="shared" si="89"/>
        <v>779112.18</v>
      </c>
      <c r="O251" s="14">
        <f t="shared" si="89"/>
        <v>779112.18</v>
      </c>
    </row>
    <row r="252" spans="2:15" x14ac:dyDescent="0.45">
      <c r="B252" s="53" t="s">
        <v>429</v>
      </c>
      <c r="C252" s="115" t="s">
        <v>430</v>
      </c>
      <c r="D252" s="116"/>
      <c r="E252" s="116"/>
      <c r="F252" s="117"/>
      <c r="G252" s="54">
        <f>SUM(G253:G258)</f>
        <v>2966231.6982999998</v>
      </c>
      <c r="H252"/>
      <c r="I252" s="58">
        <f>SUM(I253:I258)</f>
        <v>5</v>
      </c>
      <c r="J252" s="58">
        <f>SUM(J253:J258)</f>
        <v>1</v>
      </c>
      <c r="K252" s="58">
        <f t="shared" si="68"/>
        <v>6</v>
      </c>
      <c r="L252"/>
      <c r="M252" s="54">
        <f t="shared" ref="M252:O252" si="90">SUM(M253:M258)</f>
        <v>2047811.1182999997</v>
      </c>
      <c r="N252" s="54">
        <f t="shared" si="90"/>
        <v>918420.58000000007</v>
      </c>
      <c r="O252" s="54">
        <f t="shared" si="90"/>
        <v>2966231.6982999998</v>
      </c>
    </row>
    <row r="253" spans="2:15" x14ac:dyDescent="0.45">
      <c r="B253" s="56" t="s">
        <v>431</v>
      </c>
      <c r="C253" s="57" t="s">
        <v>168</v>
      </c>
      <c r="D253" s="13" t="s">
        <v>169</v>
      </c>
      <c r="E253" s="36">
        <v>44.203500000000005</v>
      </c>
      <c r="F253" s="14">
        <v>144.41616614069022</v>
      </c>
      <c r="G253" s="14">
        <f t="shared" ref="G253:G258" si="91">E253*F253</f>
        <v>6383.7000000000007</v>
      </c>
      <c r="H253"/>
      <c r="I253" s="36">
        <v>1</v>
      </c>
      <c r="J253" s="36">
        <v>0</v>
      </c>
      <c r="K253" s="36">
        <f t="shared" si="68"/>
        <v>1</v>
      </c>
      <c r="L253"/>
      <c r="M253" s="14">
        <f t="shared" ref="M253:O258" si="92">I253*$G253</f>
        <v>6383.7000000000007</v>
      </c>
      <c r="N253" s="14">
        <f t="shared" si="92"/>
        <v>0</v>
      </c>
      <c r="O253" s="14">
        <f t="shared" si="92"/>
        <v>6383.7000000000007</v>
      </c>
    </row>
    <row r="254" spans="2:15" x14ac:dyDescent="0.45">
      <c r="B254" s="56" t="s">
        <v>432</v>
      </c>
      <c r="C254" s="57" t="s">
        <v>191</v>
      </c>
      <c r="D254" s="13" t="s">
        <v>169</v>
      </c>
      <c r="E254" s="36">
        <v>124.4025</v>
      </c>
      <c r="F254" s="14">
        <v>647.17041056248877</v>
      </c>
      <c r="G254" s="14">
        <f t="shared" si="91"/>
        <v>80509.617000000013</v>
      </c>
      <c r="H254"/>
      <c r="I254" s="36">
        <v>1</v>
      </c>
      <c r="J254" s="36">
        <v>0</v>
      </c>
      <c r="K254" s="36">
        <f t="shared" si="68"/>
        <v>1</v>
      </c>
      <c r="L254"/>
      <c r="M254" s="14">
        <f t="shared" si="92"/>
        <v>80509.617000000013</v>
      </c>
      <c r="N254" s="14">
        <f t="shared" si="92"/>
        <v>0</v>
      </c>
      <c r="O254" s="14">
        <f t="shared" si="92"/>
        <v>80509.617000000013</v>
      </c>
    </row>
    <row r="255" spans="2:15" x14ac:dyDescent="0.45">
      <c r="B255" s="56" t="s">
        <v>433</v>
      </c>
      <c r="C255" s="57" t="s">
        <v>86</v>
      </c>
      <c r="D255" s="13" t="s">
        <v>169</v>
      </c>
      <c r="E255" s="36">
        <v>341.25749999999999</v>
      </c>
      <c r="F255" s="14">
        <v>880.17408584426721</v>
      </c>
      <c r="G255" s="14">
        <f t="shared" si="91"/>
        <v>300366.00810000004</v>
      </c>
      <c r="H255"/>
      <c r="I255" s="36">
        <v>1</v>
      </c>
      <c r="J255" s="36">
        <v>0</v>
      </c>
      <c r="K255" s="36">
        <f t="shared" si="68"/>
        <v>1</v>
      </c>
      <c r="L255"/>
      <c r="M255" s="14">
        <f t="shared" si="92"/>
        <v>300366.00810000004</v>
      </c>
      <c r="N255" s="14">
        <f t="shared" si="92"/>
        <v>0</v>
      </c>
      <c r="O255" s="14">
        <f t="shared" si="92"/>
        <v>300366.00810000004</v>
      </c>
    </row>
    <row r="256" spans="2:15" x14ac:dyDescent="0.45">
      <c r="B256" s="77" t="s">
        <v>434</v>
      </c>
      <c r="C256" s="78" t="s">
        <v>558</v>
      </c>
      <c r="D256" s="79" t="s">
        <v>169</v>
      </c>
      <c r="E256" s="80">
        <v>45.99</v>
      </c>
      <c r="F256" s="81">
        <v>3995.5</v>
      </c>
      <c r="G256" s="81">
        <f t="shared" si="91"/>
        <v>183753.04500000001</v>
      </c>
      <c r="H256"/>
      <c r="I256" s="36">
        <v>1</v>
      </c>
      <c r="J256" s="36">
        <v>0</v>
      </c>
      <c r="K256" s="36">
        <f t="shared" si="68"/>
        <v>1</v>
      </c>
      <c r="L256"/>
      <c r="M256" s="14">
        <f t="shared" si="92"/>
        <v>183753.04500000001</v>
      </c>
      <c r="N256" s="14">
        <f t="shared" si="92"/>
        <v>0</v>
      </c>
      <c r="O256" s="14">
        <f t="shared" si="92"/>
        <v>183753.04500000001</v>
      </c>
    </row>
    <row r="257" spans="2:15" x14ac:dyDescent="0.45">
      <c r="B257" s="56" t="s">
        <v>435</v>
      </c>
      <c r="C257" s="57" t="s">
        <v>396</v>
      </c>
      <c r="D257" s="13" t="s">
        <v>169</v>
      </c>
      <c r="E257" s="36">
        <v>64.448999999999998</v>
      </c>
      <c r="F257" s="14">
        <v>22914.222845971231</v>
      </c>
      <c r="G257" s="14">
        <f t="shared" si="91"/>
        <v>1476798.7481999998</v>
      </c>
      <c r="H257"/>
      <c r="I257" s="36">
        <v>1</v>
      </c>
      <c r="J257" s="36">
        <v>0</v>
      </c>
      <c r="K257" s="36">
        <f t="shared" si="68"/>
        <v>1</v>
      </c>
      <c r="L257"/>
      <c r="M257" s="14">
        <f t="shared" si="92"/>
        <v>1476798.7481999998</v>
      </c>
      <c r="N257" s="14">
        <f t="shared" si="92"/>
        <v>0</v>
      </c>
      <c r="O257" s="14">
        <f t="shared" si="92"/>
        <v>1476798.7481999998</v>
      </c>
    </row>
    <row r="258" spans="2:15" ht="81" x14ac:dyDescent="0.45">
      <c r="B258" s="72" t="s">
        <v>436</v>
      </c>
      <c r="C258" s="73" t="s">
        <v>573</v>
      </c>
      <c r="D258" s="74" t="s">
        <v>41</v>
      </c>
      <c r="E258" s="75">
        <v>77</v>
      </c>
      <c r="F258" s="76">
        <v>11927.54</v>
      </c>
      <c r="G258" s="76">
        <f t="shared" si="91"/>
        <v>918420.58000000007</v>
      </c>
      <c r="H258"/>
      <c r="I258" s="36">
        <v>0</v>
      </c>
      <c r="J258" s="36">
        <v>1</v>
      </c>
      <c r="K258" s="36">
        <f t="shared" si="68"/>
        <v>1</v>
      </c>
      <c r="L258"/>
      <c r="M258" s="14">
        <f t="shared" si="92"/>
        <v>0</v>
      </c>
      <c r="N258" s="14">
        <f t="shared" si="92"/>
        <v>918420.58000000007</v>
      </c>
      <c r="O258" s="14">
        <f t="shared" si="92"/>
        <v>918420.58000000007</v>
      </c>
    </row>
    <row r="259" spans="2:15" x14ac:dyDescent="0.45">
      <c r="B259" s="53" t="s">
        <v>437</v>
      </c>
      <c r="C259" s="115" t="s">
        <v>438</v>
      </c>
      <c r="D259" s="116"/>
      <c r="E259" s="116"/>
      <c r="F259" s="117"/>
      <c r="G259" s="54">
        <f>SUM(G260:G264)</f>
        <v>2210236.3374999999</v>
      </c>
      <c r="H259"/>
      <c r="I259" s="58">
        <f>SUM(I260:I264)</f>
        <v>5</v>
      </c>
      <c r="J259" s="58">
        <f>SUM(J260:J264)</f>
        <v>0</v>
      </c>
      <c r="K259" s="58">
        <f t="shared" si="68"/>
        <v>5</v>
      </c>
      <c r="L259"/>
      <c r="M259" s="54">
        <f t="shared" ref="M259:O259" si="93">SUM(M260:M264)</f>
        <v>2210236.3374999999</v>
      </c>
      <c r="N259" s="54">
        <f t="shared" si="93"/>
        <v>0</v>
      </c>
      <c r="O259" s="54">
        <f t="shared" si="93"/>
        <v>2210236.3374999999</v>
      </c>
    </row>
    <row r="260" spans="2:15" x14ac:dyDescent="0.45">
      <c r="B260" s="56" t="s">
        <v>439</v>
      </c>
      <c r="C260" s="57" t="s">
        <v>168</v>
      </c>
      <c r="D260" s="13" t="s">
        <v>251</v>
      </c>
      <c r="E260" s="36">
        <v>87.52</v>
      </c>
      <c r="F260" s="14">
        <v>81.044332723948813</v>
      </c>
      <c r="G260" s="14">
        <f t="shared" ref="G260:G264" si="94">E260*F260</f>
        <v>7093</v>
      </c>
      <c r="H260"/>
      <c r="I260" s="36">
        <v>1</v>
      </c>
      <c r="J260" s="36">
        <v>0</v>
      </c>
      <c r="K260" s="36">
        <f t="shared" si="68"/>
        <v>1</v>
      </c>
      <c r="L260"/>
      <c r="M260" s="14">
        <f t="shared" ref="M260:O264" si="95">I260*$G260</f>
        <v>7093</v>
      </c>
      <c r="N260" s="14">
        <f t="shared" si="95"/>
        <v>0</v>
      </c>
      <c r="O260" s="14">
        <f t="shared" si="95"/>
        <v>7093</v>
      </c>
    </row>
    <row r="261" spans="2:15" x14ac:dyDescent="0.45">
      <c r="B261" s="56" t="s">
        <v>440</v>
      </c>
      <c r="C261" s="57" t="s">
        <v>191</v>
      </c>
      <c r="D261" s="13" t="s">
        <v>251</v>
      </c>
      <c r="E261" s="36">
        <v>260</v>
      </c>
      <c r="F261" s="14">
        <v>344.05819230769231</v>
      </c>
      <c r="G261" s="14">
        <f t="shared" si="94"/>
        <v>89455.13</v>
      </c>
      <c r="H261"/>
      <c r="I261" s="36">
        <v>1</v>
      </c>
      <c r="J261" s="36">
        <v>0</v>
      </c>
      <c r="K261" s="36">
        <f t="shared" si="68"/>
        <v>1</v>
      </c>
      <c r="L261"/>
      <c r="M261" s="14">
        <f t="shared" si="95"/>
        <v>89455.13</v>
      </c>
      <c r="N261" s="14">
        <f t="shared" si="95"/>
        <v>0</v>
      </c>
      <c r="O261" s="14">
        <f t="shared" si="95"/>
        <v>89455.13</v>
      </c>
    </row>
    <row r="262" spans="2:15" x14ac:dyDescent="0.45">
      <c r="B262" s="56" t="s">
        <v>441</v>
      </c>
      <c r="C262" s="57" t="s">
        <v>86</v>
      </c>
      <c r="D262" s="13" t="s">
        <v>169</v>
      </c>
      <c r="E262" s="36">
        <v>558.35</v>
      </c>
      <c r="F262" s="14">
        <v>498.39974926121607</v>
      </c>
      <c r="G262" s="14">
        <f t="shared" si="94"/>
        <v>278281.5</v>
      </c>
      <c r="H262"/>
      <c r="I262" s="36">
        <v>1</v>
      </c>
      <c r="J262" s="36">
        <v>0</v>
      </c>
      <c r="K262" s="36">
        <f t="shared" si="68"/>
        <v>1</v>
      </c>
      <c r="L262"/>
      <c r="M262" s="14">
        <f t="shared" si="95"/>
        <v>278281.5</v>
      </c>
      <c r="N262" s="14">
        <f t="shared" si="95"/>
        <v>0</v>
      </c>
      <c r="O262" s="14">
        <f t="shared" si="95"/>
        <v>278281.5</v>
      </c>
    </row>
    <row r="263" spans="2:15" x14ac:dyDescent="0.45">
      <c r="B263" s="77" t="s">
        <v>442</v>
      </c>
      <c r="C263" s="78" t="s">
        <v>558</v>
      </c>
      <c r="D263" s="79" t="s">
        <v>169</v>
      </c>
      <c r="E263" s="80">
        <v>92.03</v>
      </c>
      <c r="F263" s="81">
        <v>2113.65</v>
      </c>
      <c r="G263" s="81">
        <f t="shared" si="94"/>
        <v>194519.2095</v>
      </c>
      <c r="H263"/>
      <c r="I263" s="36">
        <v>1</v>
      </c>
      <c r="J263" s="36">
        <v>0</v>
      </c>
      <c r="K263" s="36">
        <f t="shared" si="68"/>
        <v>1</v>
      </c>
      <c r="L263"/>
      <c r="M263" s="14">
        <f t="shared" si="95"/>
        <v>194519.2095</v>
      </c>
      <c r="N263" s="14">
        <f t="shared" si="95"/>
        <v>0</v>
      </c>
      <c r="O263" s="14">
        <f t="shared" si="95"/>
        <v>194519.2095</v>
      </c>
    </row>
    <row r="264" spans="2:15" x14ac:dyDescent="0.45">
      <c r="B264" s="56" t="s">
        <v>444</v>
      </c>
      <c r="C264" s="57" t="s">
        <v>396</v>
      </c>
      <c r="D264" s="13" t="s">
        <v>251</v>
      </c>
      <c r="E264" s="36">
        <v>107.2</v>
      </c>
      <c r="F264" s="14">
        <v>15306.786361940298</v>
      </c>
      <c r="G264" s="14">
        <f t="shared" si="94"/>
        <v>1640887.4979999999</v>
      </c>
      <c r="H264"/>
      <c r="I264" s="36">
        <v>1</v>
      </c>
      <c r="J264" s="36">
        <v>0</v>
      </c>
      <c r="K264" s="36">
        <f t="shared" si="68"/>
        <v>1</v>
      </c>
      <c r="L264"/>
      <c r="M264" s="14">
        <f t="shared" si="95"/>
        <v>1640887.4979999999</v>
      </c>
      <c r="N264" s="14">
        <f t="shared" si="95"/>
        <v>0</v>
      </c>
      <c r="O264" s="14">
        <f t="shared" si="95"/>
        <v>1640887.4979999999</v>
      </c>
    </row>
    <row r="265" spans="2:15" x14ac:dyDescent="0.45">
      <c r="B265" s="53" t="s">
        <v>445</v>
      </c>
      <c r="C265" s="115" t="s">
        <v>446</v>
      </c>
      <c r="D265" s="116"/>
      <c r="E265" s="116"/>
      <c r="F265" s="117"/>
      <c r="G265" s="54">
        <f>SUM(G266:G272)</f>
        <v>3105808.0159200002</v>
      </c>
      <c r="H265"/>
      <c r="I265" s="58">
        <f>SUM(I266:I272)</f>
        <v>0</v>
      </c>
      <c r="J265" s="58">
        <f>SUM(J266:J272)</f>
        <v>7</v>
      </c>
      <c r="K265" s="58">
        <f t="shared" si="68"/>
        <v>7</v>
      </c>
      <c r="L265"/>
      <c r="M265" s="54">
        <f t="shared" ref="M265:O265" si="96">SUM(M266:M272)</f>
        <v>0</v>
      </c>
      <c r="N265" s="54">
        <f t="shared" si="96"/>
        <v>3105808.0159200002</v>
      </c>
      <c r="O265" s="54">
        <f t="shared" si="96"/>
        <v>3105808.0159200002</v>
      </c>
    </row>
    <row r="266" spans="2:15" x14ac:dyDescent="0.45">
      <c r="B266" s="56" t="s">
        <v>447</v>
      </c>
      <c r="C266" s="57" t="s">
        <v>168</v>
      </c>
      <c r="D266" s="13" t="s">
        <v>169</v>
      </c>
      <c r="E266" s="36">
        <v>581.096</v>
      </c>
      <c r="F266" s="14">
        <v>374.17999779726586</v>
      </c>
      <c r="G266" s="14">
        <f t="shared" ref="G266:G272" si="97">E266*F266</f>
        <v>217434.5</v>
      </c>
      <c r="H266"/>
      <c r="I266" s="36">
        <v>0</v>
      </c>
      <c r="J266" s="36">
        <v>1</v>
      </c>
      <c r="K266" s="36">
        <f t="shared" si="68"/>
        <v>1</v>
      </c>
      <c r="L266"/>
      <c r="M266" s="14">
        <f t="shared" ref="M266:O272" si="98">I266*$G266</f>
        <v>0</v>
      </c>
      <c r="N266" s="14">
        <f t="shared" si="98"/>
        <v>217434.5</v>
      </c>
      <c r="O266" s="14">
        <f t="shared" si="98"/>
        <v>217434.5</v>
      </c>
    </row>
    <row r="267" spans="2:15" x14ac:dyDescent="0.45">
      <c r="B267" s="56" t="s">
        <v>448</v>
      </c>
      <c r="C267" s="57" t="s">
        <v>191</v>
      </c>
      <c r="D267" s="13" t="s">
        <v>169</v>
      </c>
      <c r="E267" s="36">
        <v>86.048000000000002</v>
      </c>
      <c r="F267" s="14">
        <v>574.44998140572704</v>
      </c>
      <c r="G267" s="14">
        <f t="shared" si="97"/>
        <v>49430.272000000004</v>
      </c>
      <c r="H267"/>
      <c r="I267" s="36">
        <v>0</v>
      </c>
      <c r="J267" s="36">
        <v>1</v>
      </c>
      <c r="K267" s="36">
        <f t="shared" si="68"/>
        <v>1</v>
      </c>
      <c r="L267"/>
      <c r="M267" s="14">
        <f t="shared" si="98"/>
        <v>0</v>
      </c>
      <c r="N267" s="14">
        <f t="shared" si="98"/>
        <v>49430.272000000004</v>
      </c>
      <c r="O267" s="14">
        <f t="shared" si="98"/>
        <v>49430.272000000004</v>
      </c>
    </row>
    <row r="268" spans="2:15" x14ac:dyDescent="0.45">
      <c r="B268" s="56" t="s">
        <v>449</v>
      </c>
      <c r="C268" s="57" t="s">
        <v>86</v>
      </c>
      <c r="D268" s="13" t="s">
        <v>169</v>
      </c>
      <c r="E268" s="36">
        <v>581.096</v>
      </c>
      <c r="F268" s="14">
        <v>191.6099990363038</v>
      </c>
      <c r="G268" s="14">
        <f t="shared" si="97"/>
        <v>111343.80399999999</v>
      </c>
      <c r="H268"/>
      <c r="I268" s="36">
        <v>0</v>
      </c>
      <c r="J268" s="36">
        <v>1</v>
      </c>
      <c r="K268" s="36">
        <f t="shared" si="68"/>
        <v>1</v>
      </c>
      <c r="L268"/>
      <c r="M268" s="14">
        <f t="shared" si="98"/>
        <v>0</v>
      </c>
      <c r="N268" s="14">
        <f t="shared" si="98"/>
        <v>111343.80399999999</v>
      </c>
      <c r="O268" s="14">
        <f t="shared" si="98"/>
        <v>111343.80399999999</v>
      </c>
    </row>
    <row r="269" spans="2:15" x14ac:dyDescent="0.45">
      <c r="B269" s="77" t="s">
        <v>450</v>
      </c>
      <c r="C269" s="78" t="s">
        <v>557</v>
      </c>
      <c r="D269" s="79" t="s">
        <v>169</v>
      </c>
      <c r="E269" s="80">
        <v>65.720000000000013</v>
      </c>
      <c r="F269" s="81">
        <v>4405.2700000000004</v>
      </c>
      <c r="G269" s="81">
        <f t="shared" si="97"/>
        <v>289514.34440000006</v>
      </c>
      <c r="H269"/>
      <c r="I269" s="36">
        <v>0</v>
      </c>
      <c r="J269" s="36">
        <v>1</v>
      </c>
      <c r="K269" s="36">
        <f t="shared" si="68"/>
        <v>1</v>
      </c>
      <c r="L269"/>
      <c r="M269" s="14">
        <f t="shared" si="98"/>
        <v>0</v>
      </c>
      <c r="N269" s="14">
        <f t="shared" si="98"/>
        <v>289514.34440000006</v>
      </c>
      <c r="O269" s="14">
        <f t="shared" si="98"/>
        <v>289514.34440000006</v>
      </c>
    </row>
    <row r="270" spans="2:15" x14ac:dyDescent="0.45">
      <c r="B270" s="77" t="s">
        <v>451</v>
      </c>
      <c r="C270" s="78" t="s">
        <v>558</v>
      </c>
      <c r="D270" s="79" t="s">
        <v>169</v>
      </c>
      <c r="E270" s="80">
        <v>29.864000000000001</v>
      </c>
      <c r="F270" s="81">
        <v>4359.28</v>
      </c>
      <c r="G270" s="81">
        <f t="shared" si="97"/>
        <v>130185.53792</v>
      </c>
      <c r="H270"/>
      <c r="I270" s="36">
        <v>0</v>
      </c>
      <c r="J270" s="36">
        <v>1</v>
      </c>
      <c r="K270" s="36">
        <f t="shared" ref="K270:K311" si="99">SUM(I270,J270)</f>
        <v>1</v>
      </c>
      <c r="L270"/>
      <c r="M270" s="14">
        <f t="shared" si="98"/>
        <v>0</v>
      </c>
      <c r="N270" s="14">
        <f t="shared" si="98"/>
        <v>130185.53792</v>
      </c>
      <c r="O270" s="14">
        <f t="shared" si="98"/>
        <v>130185.53792</v>
      </c>
    </row>
    <row r="271" spans="2:15" x14ac:dyDescent="0.45">
      <c r="B271" s="56" t="s">
        <v>452</v>
      </c>
      <c r="C271" s="57" t="s">
        <v>396</v>
      </c>
      <c r="D271" s="13" t="s">
        <v>169</v>
      </c>
      <c r="E271" s="36">
        <v>581.096</v>
      </c>
      <c r="F271" s="14">
        <v>2490.9870616903231</v>
      </c>
      <c r="G271" s="14">
        <f t="shared" si="97"/>
        <v>1447502.6176</v>
      </c>
      <c r="H271"/>
      <c r="I271" s="36">
        <v>0</v>
      </c>
      <c r="J271" s="36">
        <v>1</v>
      </c>
      <c r="K271" s="36">
        <f t="shared" si="99"/>
        <v>1</v>
      </c>
      <c r="L271"/>
      <c r="M271" s="14">
        <f t="shared" si="98"/>
        <v>0</v>
      </c>
      <c r="N271" s="14">
        <f t="shared" si="98"/>
        <v>1447502.6176</v>
      </c>
      <c r="O271" s="14">
        <f t="shared" si="98"/>
        <v>1447502.6176</v>
      </c>
    </row>
    <row r="272" spans="2:15" ht="81" x14ac:dyDescent="0.45">
      <c r="B272" s="72" t="s">
        <v>453</v>
      </c>
      <c r="C272" s="73" t="s">
        <v>573</v>
      </c>
      <c r="D272" s="74" t="s">
        <v>41</v>
      </c>
      <c r="E272" s="75">
        <v>78</v>
      </c>
      <c r="F272" s="76">
        <v>11030.73</v>
      </c>
      <c r="G272" s="76">
        <f t="shared" si="97"/>
        <v>860396.94</v>
      </c>
      <c r="H272"/>
      <c r="I272" s="36">
        <v>0</v>
      </c>
      <c r="J272" s="36">
        <v>1</v>
      </c>
      <c r="K272" s="36">
        <f t="shared" si="99"/>
        <v>1</v>
      </c>
      <c r="L272"/>
      <c r="M272" s="14">
        <f t="shared" si="98"/>
        <v>0</v>
      </c>
      <c r="N272" s="14">
        <f t="shared" si="98"/>
        <v>860396.94</v>
      </c>
      <c r="O272" s="14">
        <f t="shared" si="98"/>
        <v>860396.94</v>
      </c>
    </row>
    <row r="273" spans="2:15" x14ac:dyDescent="0.45">
      <c r="B273" s="53" t="s">
        <v>454</v>
      </c>
      <c r="C273" s="115" t="s">
        <v>455</v>
      </c>
      <c r="D273" s="116"/>
      <c r="E273" s="116"/>
      <c r="F273" s="117"/>
      <c r="G273" s="54">
        <f>SUM(G274:G280)</f>
        <v>6991895.1736410493</v>
      </c>
      <c r="H273"/>
      <c r="I273" s="58">
        <f>SUM(I274:I280)</f>
        <v>0</v>
      </c>
      <c r="J273" s="58">
        <f>SUM(J274:J280)</f>
        <v>7</v>
      </c>
      <c r="K273" s="58">
        <f t="shared" si="99"/>
        <v>7</v>
      </c>
      <c r="L273"/>
      <c r="M273" s="54">
        <f t="shared" ref="M273:O273" si="100">SUM(M274:M280)</f>
        <v>0</v>
      </c>
      <c r="N273" s="54">
        <f t="shared" si="100"/>
        <v>6991895.1736410493</v>
      </c>
      <c r="O273" s="54">
        <f t="shared" si="100"/>
        <v>6991895.1736410493</v>
      </c>
    </row>
    <row r="274" spans="2:15" x14ac:dyDescent="0.45">
      <c r="B274" s="56" t="s">
        <v>456</v>
      </c>
      <c r="C274" s="57" t="s">
        <v>168</v>
      </c>
      <c r="D274" s="13" t="s">
        <v>169</v>
      </c>
      <c r="E274" s="36">
        <v>1343.5</v>
      </c>
      <c r="F274" s="14">
        <v>374.18090807592114</v>
      </c>
      <c r="G274" s="14">
        <f t="shared" ref="G274:G280" si="101">E274*F274</f>
        <v>502712.05000000005</v>
      </c>
      <c r="H274"/>
      <c r="I274" s="36">
        <v>0</v>
      </c>
      <c r="J274" s="36">
        <v>1</v>
      </c>
      <c r="K274" s="36">
        <f t="shared" si="99"/>
        <v>1</v>
      </c>
      <c r="L274"/>
      <c r="M274" s="14">
        <f t="shared" ref="M274:O280" si="102">I274*$G274</f>
        <v>0</v>
      </c>
      <c r="N274" s="14">
        <f t="shared" si="102"/>
        <v>502712.05000000005</v>
      </c>
      <c r="O274" s="14">
        <f t="shared" si="102"/>
        <v>502712.05000000005</v>
      </c>
    </row>
    <row r="275" spans="2:15" x14ac:dyDescent="0.45">
      <c r="B275" s="56" t="s">
        <v>457</v>
      </c>
      <c r="C275" s="57" t="s">
        <v>191</v>
      </c>
      <c r="D275" s="13" t="s">
        <v>169</v>
      </c>
      <c r="E275" s="36">
        <v>240</v>
      </c>
      <c r="F275" s="14">
        <v>574.45000000000005</v>
      </c>
      <c r="G275" s="14">
        <f t="shared" si="101"/>
        <v>137868</v>
      </c>
      <c r="H275"/>
      <c r="I275" s="36">
        <v>0</v>
      </c>
      <c r="J275" s="36">
        <v>1</v>
      </c>
      <c r="K275" s="36">
        <f t="shared" si="99"/>
        <v>1</v>
      </c>
      <c r="L275"/>
      <c r="M275" s="14">
        <f t="shared" si="102"/>
        <v>0</v>
      </c>
      <c r="N275" s="14">
        <f t="shared" si="102"/>
        <v>137868</v>
      </c>
      <c r="O275" s="14">
        <f t="shared" si="102"/>
        <v>137868</v>
      </c>
    </row>
    <row r="276" spans="2:15" x14ac:dyDescent="0.45">
      <c r="B276" s="56" t="s">
        <v>458</v>
      </c>
      <c r="C276" s="57" t="s">
        <v>86</v>
      </c>
      <c r="D276" s="13" t="s">
        <v>169</v>
      </c>
      <c r="E276" s="36">
        <v>2735.45</v>
      </c>
      <c r="F276" s="14">
        <v>714.16358392259031</v>
      </c>
      <c r="G276" s="14">
        <f t="shared" si="101"/>
        <v>1953558.7756410495</v>
      </c>
      <c r="H276"/>
      <c r="I276" s="36">
        <v>0</v>
      </c>
      <c r="J276" s="36">
        <v>1</v>
      </c>
      <c r="K276" s="36">
        <f t="shared" si="99"/>
        <v>1</v>
      </c>
      <c r="L276"/>
      <c r="M276" s="14">
        <f t="shared" si="102"/>
        <v>0</v>
      </c>
      <c r="N276" s="14">
        <f t="shared" si="102"/>
        <v>1953558.7756410495</v>
      </c>
      <c r="O276" s="14">
        <f t="shared" si="102"/>
        <v>1953558.7756410495</v>
      </c>
    </row>
    <row r="277" spans="2:15" x14ac:dyDescent="0.45">
      <c r="B277" s="77" t="s">
        <v>459</v>
      </c>
      <c r="C277" s="78" t="s">
        <v>557</v>
      </c>
      <c r="D277" s="79" t="s">
        <v>169</v>
      </c>
      <c r="E277" s="80">
        <v>30.4</v>
      </c>
      <c r="F277" s="81">
        <v>4627.47</v>
      </c>
      <c r="G277" s="81">
        <f t="shared" si="101"/>
        <v>140675.08799999999</v>
      </c>
      <c r="H277"/>
      <c r="I277" s="36">
        <v>0</v>
      </c>
      <c r="J277" s="36">
        <v>1</v>
      </c>
      <c r="K277" s="36">
        <f t="shared" si="99"/>
        <v>1</v>
      </c>
      <c r="L277"/>
      <c r="M277" s="14">
        <f t="shared" si="102"/>
        <v>0</v>
      </c>
      <c r="N277" s="14">
        <f t="shared" si="102"/>
        <v>140675.08799999999</v>
      </c>
      <c r="O277" s="14">
        <f t="shared" si="102"/>
        <v>140675.08799999999</v>
      </c>
    </row>
    <row r="278" spans="2:15" x14ac:dyDescent="0.45">
      <c r="B278" s="77" t="s">
        <v>460</v>
      </c>
      <c r="C278" s="78" t="s">
        <v>558</v>
      </c>
      <c r="D278" s="79" t="s">
        <v>169</v>
      </c>
      <c r="E278" s="80">
        <v>88</v>
      </c>
      <c r="F278" s="81">
        <v>4285.91</v>
      </c>
      <c r="G278" s="81">
        <f t="shared" si="101"/>
        <v>377160.07999999996</v>
      </c>
      <c r="H278"/>
      <c r="I278" s="36">
        <v>0</v>
      </c>
      <c r="J278" s="36">
        <v>1</v>
      </c>
      <c r="K278" s="36">
        <f t="shared" si="99"/>
        <v>1</v>
      </c>
      <c r="L278"/>
      <c r="M278" s="14">
        <f t="shared" si="102"/>
        <v>0</v>
      </c>
      <c r="N278" s="14">
        <f t="shared" si="102"/>
        <v>377160.07999999996</v>
      </c>
      <c r="O278" s="14">
        <f t="shared" si="102"/>
        <v>377160.07999999996</v>
      </c>
    </row>
    <row r="279" spans="2:15" x14ac:dyDescent="0.45">
      <c r="B279" s="56" t="s">
        <v>461</v>
      </c>
      <c r="C279" s="57" t="s">
        <v>396</v>
      </c>
      <c r="D279" s="13" t="s">
        <v>169</v>
      </c>
      <c r="E279" s="36">
        <v>1343.5</v>
      </c>
      <c r="F279" s="14">
        <v>2390.98</v>
      </c>
      <c r="G279" s="14">
        <f t="shared" si="101"/>
        <v>3212281.63</v>
      </c>
      <c r="H279"/>
      <c r="I279" s="36">
        <v>0</v>
      </c>
      <c r="J279" s="36">
        <v>1</v>
      </c>
      <c r="K279" s="36">
        <f t="shared" si="99"/>
        <v>1</v>
      </c>
      <c r="L279"/>
      <c r="M279" s="14">
        <f t="shared" si="102"/>
        <v>0</v>
      </c>
      <c r="N279" s="14">
        <f t="shared" si="102"/>
        <v>3212281.63</v>
      </c>
      <c r="O279" s="14">
        <f t="shared" si="102"/>
        <v>3212281.63</v>
      </c>
    </row>
    <row r="280" spans="2:15" ht="81" x14ac:dyDescent="0.45">
      <c r="B280" s="72" t="s">
        <v>462</v>
      </c>
      <c r="C280" s="73" t="s">
        <v>573</v>
      </c>
      <c r="D280" s="74" t="s">
        <v>41</v>
      </c>
      <c r="E280" s="75">
        <v>83</v>
      </c>
      <c r="F280" s="76">
        <v>8043.85</v>
      </c>
      <c r="G280" s="76">
        <f t="shared" si="101"/>
        <v>667639.55000000005</v>
      </c>
      <c r="H280"/>
      <c r="I280" s="36">
        <v>0</v>
      </c>
      <c r="J280" s="36">
        <v>1</v>
      </c>
      <c r="K280" s="36">
        <f t="shared" si="99"/>
        <v>1</v>
      </c>
      <c r="L280"/>
      <c r="M280" s="14">
        <f t="shared" si="102"/>
        <v>0</v>
      </c>
      <c r="N280" s="14">
        <f t="shared" si="102"/>
        <v>667639.55000000005</v>
      </c>
      <c r="O280" s="14">
        <f t="shared" si="102"/>
        <v>667639.55000000005</v>
      </c>
    </row>
    <row r="281" spans="2:15" x14ac:dyDescent="0.45">
      <c r="B281" s="53" t="s">
        <v>463</v>
      </c>
      <c r="C281" s="115" t="s">
        <v>464</v>
      </c>
      <c r="D281" s="116"/>
      <c r="E281" s="116"/>
      <c r="F281" s="117"/>
      <c r="G281" s="54">
        <f>SUM(G282:G288)</f>
        <v>5676319.7050000001</v>
      </c>
      <c r="H281"/>
      <c r="I281" s="58">
        <f>SUM(I282:I288)</f>
        <v>0</v>
      </c>
      <c r="J281" s="58">
        <f>SUM(J282:J288)</f>
        <v>7</v>
      </c>
      <c r="K281" s="58">
        <f t="shared" si="99"/>
        <v>7</v>
      </c>
      <c r="L281"/>
      <c r="M281" s="54">
        <f t="shared" ref="M281:O281" si="103">SUM(M282:M288)</f>
        <v>0</v>
      </c>
      <c r="N281" s="54">
        <f t="shared" si="103"/>
        <v>5676319.7050000001</v>
      </c>
      <c r="O281" s="54">
        <f t="shared" si="103"/>
        <v>5676319.7050000001</v>
      </c>
    </row>
    <row r="282" spans="2:15" x14ac:dyDescent="0.45">
      <c r="B282" s="56" t="s">
        <v>465</v>
      </c>
      <c r="C282" s="57" t="s">
        <v>168</v>
      </c>
      <c r="D282" s="13" t="s">
        <v>169</v>
      </c>
      <c r="E282" s="36">
        <v>1161.1500000000001</v>
      </c>
      <c r="F282" s="14">
        <v>374.18</v>
      </c>
      <c r="G282" s="14">
        <f t="shared" ref="G282:G288" si="104">E282*F282</f>
        <v>434479.10700000002</v>
      </c>
      <c r="H282"/>
      <c r="I282" s="36">
        <v>0</v>
      </c>
      <c r="J282" s="36">
        <v>1</v>
      </c>
      <c r="K282" s="36">
        <f t="shared" si="99"/>
        <v>1</v>
      </c>
      <c r="L282"/>
      <c r="M282" s="14">
        <f t="shared" ref="M282:O288" si="105">I282*$G282</f>
        <v>0</v>
      </c>
      <c r="N282" s="14">
        <f t="shared" si="105"/>
        <v>434479.10700000002</v>
      </c>
      <c r="O282" s="14">
        <f t="shared" si="105"/>
        <v>434479.10700000002</v>
      </c>
    </row>
    <row r="283" spans="2:15" x14ac:dyDescent="0.45">
      <c r="B283" s="56" t="s">
        <v>466</v>
      </c>
      <c r="C283" s="57" t="s">
        <v>191</v>
      </c>
      <c r="D283" s="13" t="s">
        <v>169</v>
      </c>
      <c r="E283" s="36">
        <v>240</v>
      </c>
      <c r="F283" s="14">
        <v>574.45000000000005</v>
      </c>
      <c r="G283" s="14">
        <f t="shared" si="104"/>
        <v>137868</v>
      </c>
      <c r="H283"/>
      <c r="I283" s="36">
        <v>0</v>
      </c>
      <c r="J283" s="36">
        <v>1</v>
      </c>
      <c r="K283" s="36">
        <f t="shared" si="99"/>
        <v>1</v>
      </c>
      <c r="L283"/>
      <c r="M283" s="14">
        <f t="shared" si="105"/>
        <v>0</v>
      </c>
      <c r="N283" s="14">
        <f t="shared" si="105"/>
        <v>137868</v>
      </c>
      <c r="O283" s="14">
        <f t="shared" si="105"/>
        <v>137868</v>
      </c>
    </row>
    <row r="284" spans="2:15" x14ac:dyDescent="0.45">
      <c r="B284" s="56" t="s">
        <v>467</v>
      </c>
      <c r="C284" s="57" t="s">
        <v>86</v>
      </c>
      <c r="D284" s="13" t="s">
        <v>169</v>
      </c>
      <c r="E284" s="36">
        <v>1538.45</v>
      </c>
      <c r="F284" s="14">
        <v>714.16</v>
      </c>
      <c r="G284" s="14">
        <f t="shared" si="104"/>
        <v>1098699.452</v>
      </c>
      <c r="H284"/>
      <c r="I284" s="36">
        <v>0</v>
      </c>
      <c r="J284" s="36">
        <v>1</v>
      </c>
      <c r="K284" s="36">
        <f t="shared" si="99"/>
        <v>1</v>
      </c>
      <c r="L284"/>
      <c r="M284" s="14">
        <f t="shared" si="105"/>
        <v>0</v>
      </c>
      <c r="N284" s="14">
        <f t="shared" si="105"/>
        <v>1098699.452</v>
      </c>
      <c r="O284" s="14">
        <f t="shared" si="105"/>
        <v>1098699.452</v>
      </c>
    </row>
    <row r="285" spans="2:15" x14ac:dyDescent="0.45">
      <c r="B285" s="77" t="s">
        <v>468</v>
      </c>
      <c r="C285" s="78" t="s">
        <v>557</v>
      </c>
      <c r="D285" s="79" t="s">
        <v>169</v>
      </c>
      <c r="E285" s="80">
        <v>28.4</v>
      </c>
      <c r="F285" s="81">
        <v>4720.84</v>
      </c>
      <c r="G285" s="81">
        <f t="shared" si="104"/>
        <v>134071.856</v>
      </c>
      <c r="H285"/>
      <c r="I285" s="36">
        <v>0</v>
      </c>
      <c r="J285" s="36">
        <v>1</v>
      </c>
      <c r="K285" s="36">
        <f t="shared" si="99"/>
        <v>1</v>
      </c>
      <c r="L285"/>
      <c r="M285" s="14">
        <f t="shared" si="105"/>
        <v>0</v>
      </c>
      <c r="N285" s="14">
        <f t="shared" si="105"/>
        <v>134071.856</v>
      </c>
      <c r="O285" s="14">
        <f t="shared" si="105"/>
        <v>134071.856</v>
      </c>
    </row>
    <row r="286" spans="2:15" x14ac:dyDescent="0.45">
      <c r="B286" s="77" t="s">
        <v>469</v>
      </c>
      <c r="C286" s="78" t="s">
        <v>558</v>
      </c>
      <c r="D286" s="79" t="s">
        <v>169</v>
      </c>
      <c r="E286" s="80">
        <v>76.23</v>
      </c>
      <c r="F286" s="81">
        <v>4220.1000000000004</v>
      </c>
      <c r="G286" s="81">
        <f t="shared" si="104"/>
        <v>321698.22300000006</v>
      </c>
      <c r="H286"/>
      <c r="I286" s="36">
        <v>0</v>
      </c>
      <c r="J286" s="36">
        <v>1</v>
      </c>
      <c r="K286" s="36">
        <f t="shared" si="99"/>
        <v>1</v>
      </c>
      <c r="L286"/>
      <c r="M286" s="14">
        <f t="shared" si="105"/>
        <v>0</v>
      </c>
      <c r="N286" s="14">
        <f t="shared" si="105"/>
        <v>321698.22300000006</v>
      </c>
      <c r="O286" s="14">
        <f t="shared" si="105"/>
        <v>321698.22300000006</v>
      </c>
    </row>
    <row r="287" spans="2:15" x14ac:dyDescent="0.45">
      <c r="B287" s="56" t="s">
        <v>470</v>
      </c>
      <c r="C287" s="57" t="s">
        <v>396</v>
      </c>
      <c r="D287" s="13" t="s">
        <v>169</v>
      </c>
      <c r="E287" s="36">
        <v>1161.1500000000001</v>
      </c>
      <c r="F287" s="14">
        <v>2390.98</v>
      </c>
      <c r="G287" s="14">
        <f t="shared" si="104"/>
        <v>2776286.4270000001</v>
      </c>
      <c r="H287"/>
      <c r="I287" s="36">
        <v>0</v>
      </c>
      <c r="J287" s="36">
        <v>1</v>
      </c>
      <c r="K287" s="36">
        <f t="shared" si="99"/>
        <v>1</v>
      </c>
      <c r="L287"/>
      <c r="M287" s="14">
        <f t="shared" si="105"/>
        <v>0</v>
      </c>
      <c r="N287" s="14">
        <f t="shared" si="105"/>
        <v>2776286.4270000001</v>
      </c>
      <c r="O287" s="14">
        <f t="shared" si="105"/>
        <v>2776286.4270000001</v>
      </c>
    </row>
    <row r="288" spans="2:15" ht="81" x14ac:dyDescent="0.45">
      <c r="B288" s="72" t="s">
        <v>471</v>
      </c>
      <c r="C288" s="73" t="s">
        <v>573</v>
      </c>
      <c r="D288" s="74" t="s">
        <v>41</v>
      </c>
      <c r="E288" s="75">
        <v>84</v>
      </c>
      <c r="F288" s="76">
        <v>9204.9599999999991</v>
      </c>
      <c r="G288" s="76">
        <f t="shared" si="104"/>
        <v>773216.6399999999</v>
      </c>
      <c r="H288"/>
      <c r="I288" s="36"/>
      <c r="J288" s="36">
        <v>1</v>
      </c>
      <c r="K288" s="36">
        <f t="shared" si="99"/>
        <v>1</v>
      </c>
      <c r="L288"/>
      <c r="M288" s="14">
        <f t="shared" si="105"/>
        <v>0</v>
      </c>
      <c r="N288" s="14">
        <f t="shared" si="105"/>
        <v>773216.6399999999</v>
      </c>
      <c r="O288" s="14">
        <f t="shared" si="105"/>
        <v>773216.6399999999</v>
      </c>
    </row>
    <row r="289" spans="2:15" x14ac:dyDescent="0.45">
      <c r="B289" s="53" t="s">
        <v>472</v>
      </c>
      <c r="C289" s="115" t="s">
        <v>473</v>
      </c>
      <c r="D289" s="116"/>
      <c r="E289" s="116"/>
      <c r="F289" s="117"/>
      <c r="G289" s="54">
        <f>SUM(G290:G296)</f>
        <v>5904704.2060000002</v>
      </c>
      <c r="H289"/>
      <c r="I289" s="58">
        <f>SUM(I290:I296)</f>
        <v>0</v>
      </c>
      <c r="J289" s="58">
        <f>SUM(J290:J296)</f>
        <v>7</v>
      </c>
      <c r="K289" s="58">
        <f t="shared" si="99"/>
        <v>7</v>
      </c>
      <c r="L289"/>
      <c r="M289" s="54">
        <f t="shared" ref="M289:O289" si="106">SUM(M290:M296)</f>
        <v>0</v>
      </c>
      <c r="N289" s="54">
        <f t="shared" si="106"/>
        <v>5904704.2060000002</v>
      </c>
      <c r="O289" s="54">
        <f t="shared" si="106"/>
        <v>5904704.2060000002</v>
      </c>
    </row>
    <row r="290" spans="2:15" x14ac:dyDescent="0.45">
      <c r="B290" s="56" t="s">
        <v>474</v>
      </c>
      <c r="C290" s="57" t="s">
        <v>168</v>
      </c>
      <c r="D290" s="13" t="s">
        <v>169</v>
      </c>
      <c r="E290" s="36">
        <v>1258</v>
      </c>
      <c r="F290" s="14">
        <v>374.18</v>
      </c>
      <c r="G290" s="14">
        <f t="shared" ref="G290:G296" si="107">E290*F290</f>
        <v>470718.44</v>
      </c>
      <c r="H290"/>
      <c r="I290" s="36">
        <v>0</v>
      </c>
      <c r="J290" s="36">
        <v>1</v>
      </c>
      <c r="K290" s="36">
        <f t="shared" si="99"/>
        <v>1</v>
      </c>
      <c r="L290"/>
      <c r="M290" s="14">
        <f t="shared" ref="M290:O296" si="108">I290*$G290</f>
        <v>0</v>
      </c>
      <c r="N290" s="14">
        <f t="shared" si="108"/>
        <v>470718.44</v>
      </c>
      <c r="O290" s="14">
        <f t="shared" si="108"/>
        <v>470718.44</v>
      </c>
    </row>
    <row r="291" spans="2:15" x14ac:dyDescent="0.45">
      <c r="B291" s="56" t="s">
        <v>475</v>
      </c>
      <c r="C291" s="57" t="s">
        <v>191</v>
      </c>
      <c r="D291" s="13" t="s">
        <v>169</v>
      </c>
      <c r="E291" s="36">
        <v>298.20999999999998</v>
      </c>
      <c r="F291" s="14">
        <v>574.45000000000005</v>
      </c>
      <c r="G291" s="14">
        <f t="shared" si="107"/>
        <v>171306.73449999999</v>
      </c>
      <c r="H291"/>
      <c r="I291" s="36">
        <v>0</v>
      </c>
      <c r="J291" s="36">
        <v>1</v>
      </c>
      <c r="K291" s="36">
        <f t="shared" si="99"/>
        <v>1</v>
      </c>
      <c r="L291"/>
      <c r="M291" s="14">
        <f t="shared" si="108"/>
        <v>0</v>
      </c>
      <c r="N291" s="14">
        <f t="shared" si="108"/>
        <v>171306.73449999999</v>
      </c>
      <c r="O291" s="14">
        <f t="shared" si="108"/>
        <v>171306.73449999999</v>
      </c>
    </row>
    <row r="292" spans="2:15" x14ac:dyDescent="0.45">
      <c r="B292" s="56" t="s">
        <v>476</v>
      </c>
      <c r="C292" s="57" t="s">
        <v>86</v>
      </c>
      <c r="D292" s="13" t="s">
        <v>169</v>
      </c>
      <c r="E292" s="36">
        <v>1258</v>
      </c>
      <c r="F292" s="14">
        <v>714.16</v>
      </c>
      <c r="G292" s="14">
        <f t="shared" si="107"/>
        <v>898413.27999999991</v>
      </c>
      <c r="H292"/>
      <c r="I292" s="36">
        <v>0</v>
      </c>
      <c r="J292" s="36">
        <v>1</v>
      </c>
      <c r="K292" s="36">
        <f t="shared" si="99"/>
        <v>1</v>
      </c>
      <c r="L292"/>
      <c r="M292" s="14">
        <f t="shared" si="108"/>
        <v>0</v>
      </c>
      <c r="N292" s="14">
        <f t="shared" si="108"/>
        <v>898413.27999999991</v>
      </c>
      <c r="O292" s="14">
        <f t="shared" si="108"/>
        <v>898413.27999999991</v>
      </c>
    </row>
    <row r="293" spans="2:15" x14ac:dyDescent="0.45">
      <c r="B293" s="77" t="s">
        <v>477</v>
      </c>
      <c r="C293" s="78" t="s">
        <v>557</v>
      </c>
      <c r="D293" s="79" t="s">
        <v>169</v>
      </c>
      <c r="E293" s="80">
        <v>35.200000000000003</v>
      </c>
      <c r="F293" s="81">
        <v>5019.32</v>
      </c>
      <c r="G293" s="81">
        <f t="shared" si="107"/>
        <v>176680.06400000001</v>
      </c>
      <c r="H293"/>
      <c r="I293" s="36">
        <v>0</v>
      </c>
      <c r="J293" s="36">
        <v>1</v>
      </c>
      <c r="K293" s="36">
        <f t="shared" si="99"/>
        <v>1</v>
      </c>
      <c r="L293"/>
      <c r="M293" s="14">
        <f t="shared" si="108"/>
        <v>0</v>
      </c>
      <c r="N293" s="14">
        <f t="shared" si="108"/>
        <v>176680.06400000001</v>
      </c>
      <c r="O293" s="14">
        <f t="shared" si="108"/>
        <v>176680.06400000001</v>
      </c>
    </row>
    <row r="294" spans="2:15" x14ac:dyDescent="0.45">
      <c r="B294" s="77" t="s">
        <v>478</v>
      </c>
      <c r="C294" s="78" t="s">
        <v>558</v>
      </c>
      <c r="D294" s="79" t="s">
        <v>169</v>
      </c>
      <c r="E294" s="80">
        <v>86.45</v>
      </c>
      <c r="F294" s="81">
        <v>4038.75</v>
      </c>
      <c r="G294" s="81">
        <f t="shared" si="107"/>
        <v>349149.9375</v>
      </c>
      <c r="H294"/>
      <c r="I294" s="36">
        <v>0</v>
      </c>
      <c r="J294" s="36">
        <v>1</v>
      </c>
      <c r="K294" s="36">
        <f t="shared" si="99"/>
        <v>1</v>
      </c>
      <c r="L294"/>
      <c r="M294" s="14">
        <f t="shared" si="108"/>
        <v>0</v>
      </c>
      <c r="N294" s="14">
        <f t="shared" si="108"/>
        <v>349149.9375</v>
      </c>
      <c r="O294" s="14">
        <f t="shared" si="108"/>
        <v>349149.9375</v>
      </c>
    </row>
    <row r="295" spans="2:15" x14ac:dyDescent="0.45">
      <c r="B295" s="56" t="s">
        <v>479</v>
      </c>
      <c r="C295" s="57" t="s">
        <v>396</v>
      </c>
      <c r="D295" s="13" t="s">
        <v>169</v>
      </c>
      <c r="E295" s="36">
        <v>1258</v>
      </c>
      <c r="F295" s="14">
        <v>2390.98</v>
      </c>
      <c r="G295" s="14">
        <f t="shared" si="107"/>
        <v>3007852.84</v>
      </c>
      <c r="H295"/>
      <c r="I295" s="36">
        <v>0</v>
      </c>
      <c r="J295" s="36">
        <v>1</v>
      </c>
      <c r="K295" s="36">
        <f t="shared" si="99"/>
        <v>1</v>
      </c>
      <c r="L295"/>
      <c r="M295" s="14">
        <f t="shared" si="108"/>
        <v>0</v>
      </c>
      <c r="N295" s="14">
        <f t="shared" si="108"/>
        <v>3007852.84</v>
      </c>
      <c r="O295" s="14">
        <f t="shared" si="108"/>
        <v>3007852.84</v>
      </c>
    </row>
    <row r="296" spans="2:15" ht="81" x14ac:dyDescent="0.45">
      <c r="B296" s="72" t="s">
        <v>480</v>
      </c>
      <c r="C296" s="73" t="s">
        <v>573</v>
      </c>
      <c r="D296" s="74" t="s">
        <v>41</v>
      </c>
      <c r="E296" s="75">
        <v>87</v>
      </c>
      <c r="F296" s="76">
        <v>9546.93</v>
      </c>
      <c r="G296" s="76">
        <f t="shared" si="107"/>
        <v>830582.91</v>
      </c>
      <c r="H296"/>
      <c r="I296" s="36">
        <v>0</v>
      </c>
      <c r="J296" s="36">
        <v>1</v>
      </c>
      <c r="K296" s="36">
        <f t="shared" si="99"/>
        <v>1</v>
      </c>
      <c r="L296"/>
      <c r="M296" s="14">
        <f t="shared" si="108"/>
        <v>0</v>
      </c>
      <c r="N296" s="14">
        <f t="shared" si="108"/>
        <v>830582.91</v>
      </c>
      <c r="O296" s="14">
        <f t="shared" si="108"/>
        <v>830582.91</v>
      </c>
    </row>
    <row r="297" spans="2:15" x14ac:dyDescent="0.45">
      <c r="B297" s="53" t="s">
        <v>481</v>
      </c>
      <c r="C297" s="115" t="s">
        <v>482</v>
      </c>
      <c r="D297" s="116"/>
      <c r="E297" s="116"/>
      <c r="F297" s="117"/>
      <c r="G297" s="54">
        <f>SUM(G298:G304)</f>
        <v>5561533.7689000005</v>
      </c>
      <c r="H297"/>
      <c r="I297" s="58">
        <f>SUM(I298:I304)</f>
        <v>0</v>
      </c>
      <c r="J297" s="58">
        <f>SUM(J298:J304)</f>
        <v>7</v>
      </c>
      <c r="K297" s="58">
        <f t="shared" si="99"/>
        <v>7</v>
      </c>
      <c r="L297"/>
      <c r="M297" s="54">
        <f t="shared" ref="M297:O297" si="109">SUM(M298:M304)</f>
        <v>0</v>
      </c>
      <c r="N297" s="54">
        <f t="shared" si="109"/>
        <v>5561533.7689000005</v>
      </c>
      <c r="O297" s="54">
        <f t="shared" si="109"/>
        <v>5561533.7689000005</v>
      </c>
    </row>
    <row r="298" spans="2:15" x14ac:dyDescent="0.45">
      <c r="B298" s="56" t="s">
        <v>483</v>
      </c>
      <c r="C298" s="57" t="s">
        <v>168</v>
      </c>
      <c r="D298" s="13" t="s">
        <v>169</v>
      </c>
      <c r="E298" s="36">
        <v>1078</v>
      </c>
      <c r="F298" s="14">
        <v>374.18</v>
      </c>
      <c r="G298" s="14">
        <f t="shared" ref="G298:G304" si="110">E298*F298</f>
        <v>403366.04</v>
      </c>
      <c r="H298"/>
      <c r="I298" s="36">
        <v>0</v>
      </c>
      <c r="J298" s="36">
        <v>1</v>
      </c>
      <c r="K298" s="36">
        <f t="shared" si="99"/>
        <v>1</v>
      </c>
      <c r="L298"/>
      <c r="M298" s="14">
        <f t="shared" ref="M298:O304" si="111">I298*$G298</f>
        <v>0</v>
      </c>
      <c r="N298" s="14">
        <f t="shared" si="111"/>
        <v>403366.04</v>
      </c>
      <c r="O298" s="14">
        <f t="shared" si="111"/>
        <v>403366.04</v>
      </c>
    </row>
    <row r="299" spans="2:15" x14ac:dyDescent="0.45">
      <c r="B299" s="56" t="s">
        <v>484</v>
      </c>
      <c r="C299" s="57" t="s">
        <v>191</v>
      </c>
      <c r="D299" s="13" t="s">
        <v>169</v>
      </c>
      <c r="E299" s="36">
        <v>297.22000000000003</v>
      </c>
      <c r="F299" s="14">
        <v>574.45000000000005</v>
      </c>
      <c r="G299" s="14">
        <f t="shared" si="110"/>
        <v>170738.02900000004</v>
      </c>
      <c r="H299"/>
      <c r="I299" s="36">
        <v>0</v>
      </c>
      <c r="J299" s="36">
        <v>1</v>
      </c>
      <c r="K299" s="36">
        <f t="shared" si="99"/>
        <v>1</v>
      </c>
      <c r="L299"/>
      <c r="M299" s="14">
        <f t="shared" si="111"/>
        <v>0</v>
      </c>
      <c r="N299" s="14">
        <f t="shared" si="111"/>
        <v>170738.02900000004</v>
      </c>
      <c r="O299" s="14">
        <f t="shared" si="111"/>
        <v>170738.02900000004</v>
      </c>
    </row>
    <row r="300" spans="2:15" x14ac:dyDescent="0.45">
      <c r="B300" s="56" t="s">
        <v>485</v>
      </c>
      <c r="C300" s="57" t="s">
        <v>86</v>
      </c>
      <c r="D300" s="13" t="s">
        <v>169</v>
      </c>
      <c r="E300" s="36">
        <v>1078</v>
      </c>
      <c r="F300" s="14">
        <v>714.16</v>
      </c>
      <c r="G300" s="14">
        <f t="shared" si="110"/>
        <v>769864.48</v>
      </c>
      <c r="H300"/>
      <c r="I300" s="36">
        <v>0</v>
      </c>
      <c r="J300" s="36">
        <v>1</v>
      </c>
      <c r="K300" s="36">
        <f t="shared" si="99"/>
        <v>1</v>
      </c>
      <c r="L300"/>
      <c r="M300" s="14">
        <f t="shared" si="111"/>
        <v>0</v>
      </c>
      <c r="N300" s="14">
        <f t="shared" si="111"/>
        <v>769864.48</v>
      </c>
      <c r="O300" s="14">
        <f t="shared" si="111"/>
        <v>769864.48</v>
      </c>
    </row>
    <row r="301" spans="2:15" x14ac:dyDescent="0.45">
      <c r="B301" s="77" t="s">
        <v>486</v>
      </c>
      <c r="C301" s="78" t="s">
        <v>557</v>
      </c>
      <c r="D301" s="79" t="s">
        <v>169</v>
      </c>
      <c r="E301" s="80">
        <v>45.3</v>
      </c>
      <c r="F301" s="81">
        <v>4957.0200000000004</v>
      </c>
      <c r="G301" s="81">
        <f t="shared" si="110"/>
        <v>224553.00599999999</v>
      </c>
      <c r="H301"/>
      <c r="I301" s="36">
        <v>0</v>
      </c>
      <c r="J301" s="36">
        <v>1</v>
      </c>
      <c r="K301" s="36">
        <f t="shared" si="99"/>
        <v>1</v>
      </c>
      <c r="L301"/>
      <c r="M301" s="14">
        <f t="shared" si="111"/>
        <v>0</v>
      </c>
      <c r="N301" s="14">
        <f t="shared" si="111"/>
        <v>224553.00599999999</v>
      </c>
      <c r="O301" s="14">
        <f t="shared" si="111"/>
        <v>224553.00599999999</v>
      </c>
    </row>
    <row r="302" spans="2:15" x14ac:dyDescent="0.45">
      <c r="B302" s="77" t="s">
        <v>487</v>
      </c>
      <c r="C302" s="78" t="s">
        <v>558</v>
      </c>
      <c r="D302" s="79" t="s">
        <v>169</v>
      </c>
      <c r="E302" s="80">
        <v>76.63</v>
      </c>
      <c r="F302" s="81">
        <v>4582.2299999999996</v>
      </c>
      <c r="G302" s="81">
        <f t="shared" si="110"/>
        <v>351136.28489999997</v>
      </c>
      <c r="H302"/>
      <c r="I302" s="36">
        <v>0</v>
      </c>
      <c r="J302" s="36">
        <v>1</v>
      </c>
      <c r="K302" s="36">
        <f t="shared" si="99"/>
        <v>1</v>
      </c>
      <c r="L302"/>
      <c r="M302" s="14">
        <f t="shared" si="111"/>
        <v>0</v>
      </c>
      <c r="N302" s="14">
        <f t="shared" si="111"/>
        <v>351136.28489999997</v>
      </c>
      <c r="O302" s="14">
        <f t="shared" si="111"/>
        <v>351136.28489999997</v>
      </c>
    </row>
    <row r="303" spans="2:15" x14ac:dyDescent="0.45">
      <c r="B303" s="56" t="s">
        <v>488</v>
      </c>
      <c r="C303" s="57" t="s">
        <v>396</v>
      </c>
      <c r="D303" s="13" t="s">
        <v>169</v>
      </c>
      <c r="E303" s="36">
        <v>1078</v>
      </c>
      <c r="F303" s="14">
        <v>2729.99696567718</v>
      </c>
      <c r="G303" s="14">
        <f t="shared" si="110"/>
        <v>2942936.7290000003</v>
      </c>
      <c r="H303"/>
      <c r="I303" s="36">
        <v>0</v>
      </c>
      <c r="J303" s="36">
        <v>1</v>
      </c>
      <c r="K303" s="36">
        <f t="shared" si="99"/>
        <v>1</v>
      </c>
      <c r="L303"/>
      <c r="M303" s="14">
        <f t="shared" si="111"/>
        <v>0</v>
      </c>
      <c r="N303" s="14">
        <f t="shared" si="111"/>
        <v>2942936.7290000003</v>
      </c>
      <c r="O303" s="14">
        <f t="shared" si="111"/>
        <v>2942936.7290000003</v>
      </c>
    </row>
    <row r="304" spans="2:15" ht="81" x14ac:dyDescent="0.45">
      <c r="B304" s="72" t="s">
        <v>489</v>
      </c>
      <c r="C304" s="73" t="s">
        <v>573</v>
      </c>
      <c r="D304" s="74" t="s">
        <v>41</v>
      </c>
      <c r="E304" s="75">
        <v>80</v>
      </c>
      <c r="F304" s="76">
        <v>8736.74</v>
      </c>
      <c r="G304" s="76">
        <f t="shared" si="110"/>
        <v>698939.2</v>
      </c>
      <c r="H304"/>
      <c r="I304" s="36">
        <v>0</v>
      </c>
      <c r="J304" s="36">
        <v>1</v>
      </c>
      <c r="K304" s="36">
        <f t="shared" si="99"/>
        <v>1</v>
      </c>
      <c r="L304"/>
      <c r="M304" s="14">
        <f t="shared" si="111"/>
        <v>0</v>
      </c>
      <c r="N304" s="14">
        <f t="shared" si="111"/>
        <v>698939.2</v>
      </c>
      <c r="O304" s="14">
        <f t="shared" si="111"/>
        <v>698939.2</v>
      </c>
    </row>
    <row r="305" spans="2:15" x14ac:dyDescent="0.45">
      <c r="B305" s="53" t="s">
        <v>490</v>
      </c>
      <c r="C305" s="115" t="s">
        <v>491</v>
      </c>
      <c r="D305" s="116"/>
      <c r="E305" s="116"/>
      <c r="F305" s="117"/>
      <c r="G305" s="54">
        <f>SUM(G306:G311)</f>
        <v>1160409.7741999999</v>
      </c>
      <c r="H305"/>
      <c r="I305" s="58">
        <f>SUM(I306:I311)</f>
        <v>0</v>
      </c>
      <c r="J305" s="58">
        <f>SUM(J306:J311)</f>
        <v>6</v>
      </c>
      <c r="K305" s="58">
        <f t="shared" si="99"/>
        <v>6</v>
      </c>
      <c r="L305"/>
      <c r="M305" s="54">
        <f t="shared" ref="M305:O305" si="112">SUM(M306:M311)</f>
        <v>0</v>
      </c>
      <c r="N305" s="54">
        <f t="shared" si="112"/>
        <v>1160409.7741999999</v>
      </c>
      <c r="O305" s="54">
        <f t="shared" si="112"/>
        <v>1160409.7741999999</v>
      </c>
    </row>
    <row r="306" spans="2:15" x14ac:dyDescent="0.45">
      <c r="B306" s="56" t="s">
        <v>492</v>
      </c>
      <c r="C306" s="57" t="s">
        <v>168</v>
      </c>
      <c r="D306" s="13" t="s">
        <v>169</v>
      </c>
      <c r="E306" s="36">
        <v>204.33</v>
      </c>
      <c r="F306" s="14">
        <v>374.16997014633188</v>
      </c>
      <c r="G306" s="14">
        <f t="shared" ref="G306:G311" si="113">E306*F306</f>
        <v>76454.149999999994</v>
      </c>
      <c r="H306"/>
      <c r="I306" s="36">
        <v>0</v>
      </c>
      <c r="J306" s="36">
        <v>1</v>
      </c>
      <c r="K306" s="36">
        <f t="shared" si="99"/>
        <v>1</v>
      </c>
      <c r="L306"/>
      <c r="M306" s="14">
        <f t="shared" ref="M306:O311" si="114">I306*$G306</f>
        <v>0</v>
      </c>
      <c r="N306" s="14">
        <f t="shared" si="114"/>
        <v>76454.149999999994</v>
      </c>
      <c r="O306" s="14">
        <f t="shared" si="114"/>
        <v>76454.149999999994</v>
      </c>
    </row>
    <row r="307" spans="2:15" x14ac:dyDescent="0.45">
      <c r="B307" s="56" t="s">
        <v>493</v>
      </c>
      <c r="C307" s="57" t="s">
        <v>191</v>
      </c>
      <c r="D307" s="13" t="s">
        <v>169</v>
      </c>
      <c r="E307" s="36">
        <v>65.12</v>
      </c>
      <c r="F307" s="14">
        <v>574.43995700245694</v>
      </c>
      <c r="G307" s="14">
        <f t="shared" si="113"/>
        <v>37407.53</v>
      </c>
      <c r="H307"/>
      <c r="I307" s="36">
        <v>0</v>
      </c>
      <c r="J307" s="36">
        <v>1</v>
      </c>
      <c r="K307" s="36">
        <f t="shared" si="99"/>
        <v>1</v>
      </c>
      <c r="L307"/>
      <c r="M307" s="14">
        <f t="shared" si="114"/>
        <v>0</v>
      </c>
      <c r="N307" s="14">
        <f t="shared" si="114"/>
        <v>37407.53</v>
      </c>
      <c r="O307" s="14">
        <f t="shared" si="114"/>
        <v>37407.53</v>
      </c>
    </row>
    <row r="308" spans="2:15" x14ac:dyDescent="0.45">
      <c r="B308" s="56" t="s">
        <v>494</v>
      </c>
      <c r="C308" s="57" t="s">
        <v>86</v>
      </c>
      <c r="D308" s="13" t="s">
        <v>169</v>
      </c>
      <c r="E308" s="36">
        <v>276</v>
      </c>
      <c r="F308" s="14">
        <v>191.6</v>
      </c>
      <c r="G308" s="14">
        <f t="shared" si="113"/>
        <v>52881.599999999999</v>
      </c>
      <c r="H308"/>
      <c r="I308" s="36">
        <v>0</v>
      </c>
      <c r="J308" s="36">
        <v>1</v>
      </c>
      <c r="K308" s="36">
        <f t="shared" si="99"/>
        <v>1</v>
      </c>
      <c r="L308"/>
      <c r="M308" s="14">
        <f t="shared" si="114"/>
        <v>0</v>
      </c>
      <c r="N308" s="14">
        <f t="shared" si="114"/>
        <v>52881.599999999999</v>
      </c>
      <c r="O308" s="14">
        <f t="shared" si="114"/>
        <v>52881.599999999999</v>
      </c>
    </row>
    <row r="309" spans="2:15" x14ac:dyDescent="0.45">
      <c r="B309" s="77" t="s">
        <v>495</v>
      </c>
      <c r="C309" s="78" t="s">
        <v>557</v>
      </c>
      <c r="D309" s="79" t="s">
        <v>169</v>
      </c>
      <c r="E309" s="80">
        <v>64.3</v>
      </c>
      <c r="F309" s="81">
        <v>4912.3999999999996</v>
      </c>
      <c r="G309" s="81">
        <f t="shared" si="113"/>
        <v>315867.31999999995</v>
      </c>
      <c r="H309"/>
      <c r="I309" s="36">
        <v>0</v>
      </c>
      <c r="J309" s="36">
        <v>1</v>
      </c>
      <c r="K309" s="36">
        <f t="shared" si="99"/>
        <v>1</v>
      </c>
      <c r="L309"/>
      <c r="M309" s="14">
        <f t="shared" si="114"/>
        <v>0</v>
      </c>
      <c r="N309" s="14">
        <f t="shared" si="114"/>
        <v>315867.31999999995</v>
      </c>
      <c r="O309" s="14">
        <f t="shared" si="114"/>
        <v>315867.31999999995</v>
      </c>
    </row>
    <row r="310" spans="2:15" x14ac:dyDescent="0.45">
      <c r="B310" s="77" t="s">
        <v>496</v>
      </c>
      <c r="C310" s="78" t="s">
        <v>558</v>
      </c>
      <c r="D310" s="79" t="s">
        <v>169</v>
      </c>
      <c r="E310" s="80">
        <v>44.66</v>
      </c>
      <c r="F310" s="81">
        <v>4237.12</v>
      </c>
      <c r="G310" s="81">
        <f t="shared" si="113"/>
        <v>189229.77919999999</v>
      </c>
      <c r="H310"/>
      <c r="I310" s="36">
        <v>0</v>
      </c>
      <c r="J310" s="36">
        <v>1</v>
      </c>
      <c r="K310" s="36">
        <f t="shared" si="99"/>
        <v>1</v>
      </c>
      <c r="L310"/>
      <c r="M310" s="14">
        <f t="shared" si="114"/>
        <v>0</v>
      </c>
      <c r="N310" s="14">
        <f t="shared" si="114"/>
        <v>189229.77919999999</v>
      </c>
      <c r="O310" s="14">
        <f t="shared" si="114"/>
        <v>189229.77919999999</v>
      </c>
    </row>
    <row r="311" spans="2:15" x14ac:dyDescent="0.45">
      <c r="B311" s="56" t="s">
        <v>497</v>
      </c>
      <c r="C311" s="57" t="s">
        <v>396</v>
      </c>
      <c r="D311" s="13" t="s">
        <v>169</v>
      </c>
      <c r="E311" s="36">
        <v>204.33</v>
      </c>
      <c r="F311" s="14">
        <v>2391.0800910292173</v>
      </c>
      <c r="G311" s="14">
        <f t="shared" si="113"/>
        <v>488569.39500000002</v>
      </c>
      <c r="H311"/>
      <c r="I311" s="36">
        <v>0</v>
      </c>
      <c r="J311" s="36">
        <v>1</v>
      </c>
      <c r="K311" s="36">
        <f t="shared" si="99"/>
        <v>1</v>
      </c>
      <c r="L311"/>
      <c r="M311" s="14">
        <f t="shared" si="114"/>
        <v>0</v>
      </c>
      <c r="N311" s="14">
        <f t="shared" si="114"/>
        <v>488569.39500000002</v>
      </c>
      <c r="O311" s="14">
        <f t="shared" si="114"/>
        <v>488569.39500000002</v>
      </c>
    </row>
    <row r="312" spans="2:15" x14ac:dyDescent="0.45">
      <c r="B312" s="126" t="s">
        <v>16</v>
      </c>
      <c r="C312" s="127"/>
      <c r="D312" s="127"/>
      <c r="E312" s="127"/>
      <c r="F312" s="127"/>
      <c r="G312" s="51">
        <f>SUM(G8,G87,G148,G213)</f>
        <v>280576579.721165</v>
      </c>
      <c r="H312"/>
      <c r="I312" s="52">
        <f>SUM(I8,I87,I148,I213)</f>
        <v>110.4</v>
      </c>
      <c r="J312" s="52">
        <f>SUM(J8,J87,J148,J213)</f>
        <v>145.6</v>
      </c>
      <c r="K312" s="52">
        <f>SUM(K8,K87,K148,K213)</f>
        <v>256</v>
      </c>
      <c r="L312"/>
      <c r="M312" s="51">
        <f>SUM(M8,M87,M148,M213)</f>
        <v>119723362.00529139</v>
      </c>
      <c r="N312" s="51">
        <f>SUM(N8,N87,N148,N213)</f>
        <v>160853217.71587363</v>
      </c>
      <c r="O312" s="51">
        <f>SUM(O8,O87,O148,O213)</f>
        <v>280576579.721165</v>
      </c>
    </row>
    <row r="313" spans="2:15" x14ac:dyDescent="0.45">
      <c r="B313" s="126" t="s">
        <v>17</v>
      </c>
      <c r="C313" s="127"/>
      <c r="D313" s="127"/>
      <c r="E313" s="127"/>
      <c r="F313" s="127"/>
      <c r="G313" s="51">
        <f>G312*0.16</f>
        <v>44892252.755386405</v>
      </c>
      <c r="H313"/>
      <c r="L313"/>
      <c r="M313" s="51">
        <f t="shared" ref="M313:O313" si="115">M312*0.16</f>
        <v>19155737.920846622</v>
      </c>
      <c r="N313" s="51">
        <f t="shared" si="115"/>
        <v>25736514.834539782</v>
      </c>
      <c r="O313" s="51">
        <f t="shared" si="115"/>
        <v>44892252.755386405</v>
      </c>
    </row>
    <row r="314" spans="2:15" x14ac:dyDescent="0.45">
      <c r="B314" s="126" t="s">
        <v>14</v>
      </c>
      <c r="C314" s="127"/>
      <c r="D314" s="127"/>
      <c r="E314" s="127"/>
      <c r="F314" s="127"/>
      <c r="G314" s="51">
        <f>SUM(G312,G313)</f>
        <v>325468832.47655141</v>
      </c>
      <c r="H314"/>
      <c r="I314"/>
      <c r="J314"/>
      <c r="K314"/>
      <c r="L314"/>
      <c r="M314" s="51">
        <f t="shared" ref="M314:O314" si="116">SUM(M312,M313)</f>
        <v>138879099.92613801</v>
      </c>
      <c r="N314" s="51">
        <f t="shared" si="116"/>
        <v>186589732.5504134</v>
      </c>
      <c r="O314" s="51">
        <f t="shared" si="116"/>
        <v>325468832.47655141</v>
      </c>
    </row>
    <row r="318" spans="2:15" x14ac:dyDescent="0.45">
      <c r="B318" s="20" t="s">
        <v>517</v>
      </c>
    </row>
    <row r="319" spans="2:15" ht="15" customHeight="1" x14ac:dyDescent="0.45">
      <c r="B319" s="12" t="s">
        <v>499</v>
      </c>
      <c r="C319" s="12" t="s">
        <v>18</v>
      </c>
      <c r="D319" s="12" t="s">
        <v>500</v>
      </c>
      <c r="E319" s="12" t="s">
        <v>501</v>
      </c>
      <c r="F319" s="12" t="s">
        <v>6</v>
      </c>
      <c r="G319" s="12" t="s">
        <v>509</v>
      </c>
    </row>
    <row r="320" spans="2:15" ht="15" customHeight="1" x14ac:dyDescent="0.45">
      <c r="B320" s="107" t="s">
        <v>502</v>
      </c>
      <c r="C320" s="109" t="s">
        <v>503</v>
      </c>
      <c r="D320" s="56" t="s">
        <v>504</v>
      </c>
      <c r="E320" s="63" t="s">
        <v>507</v>
      </c>
      <c r="F320" s="64">
        <v>54.36</v>
      </c>
      <c r="G320" s="105" t="s">
        <v>518</v>
      </c>
    </row>
    <row r="321" spans="2:15" x14ac:dyDescent="0.45">
      <c r="B321" s="108"/>
      <c r="C321" s="110"/>
      <c r="D321" s="56" t="s">
        <v>505</v>
      </c>
      <c r="E321" s="63" t="s">
        <v>506</v>
      </c>
      <c r="F321" s="64">
        <v>3.907</v>
      </c>
      <c r="G321" s="106"/>
    </row>
    <row r="322" spans="2:15" ht="15" customHeight="1" x14ac:dyDescent="0.45">
      <c r="I322" s="111" t="s">
        <v>166</v>
      </c>
      <c r="J322" s="112"/>
      <c r="K322" s="113" t="s">
        <v>14</v>
      </c>
      <c r="L322"/>
      <c r="M322" s="111" t="s">
        <v>15</v>
      </c>
      <c r="N322" s="112"/>
      <c r="O322" s="113" t="s">
        <v>14</v>
      </c>
    </row>
    <row r="323" spans="2:15" ht="32.4" x14ac:dyDescent="0.45">
      <c r="B323" s="12" t="s">
        <v>8</v>
      </c>
      <c r="C323" s="12" t="s">
        <v>26</v>
      </c>
      <c r="D323" s="12" t="s">
        <v>514</v>
      </c>
      <c r="E323" s="12" t="s">
        <v>508</v>
      </c>
      <c r="F323" s="12" t="s">
        <v>515</v>
      </c>
      <c r="G323" s="12" t="s">
        <v>540</v>
      </c>
      <c r="I323" s="12">
        <v>2022</v>
      </c>
      <c r="J323" s="12">
        <v>2023</v>
      </c>
      <c r="K323" s="114"/>
      <c r="L323"/>
      <c r="M323" s="12">
        <v>2022</v>
      </c>
      <c r="N323" s="12">
        <v>2023</v>
      </c>
      <c r="O323" s="114"/>
    </row>
    <row r="324" spans="2:15" x14ac:dyDescent="0.45">
      <c r="B324" s="13">
        <v>1</v>
      </c>
      <c r="C324" s="57" t="s">
        <v>574</v>
      </c>
      <c r="D324" s="65">
        <v>110</v>
      </c>
      <c r="E324" s="66">
        <v>4380</v>
      </c>
      <c r="F324" s="67">
        <f>SUM(E12,E14,E22,E29,E34,E55,E74,E78,E44)</f>
        <v>314</v>
      </c>
      <c r="G324" s="14">
        <f>($F$320*12)+((D324/1000)*E324*F324*$F$321)</f>
        <v>591723.59640000004</v>
      </c>
      <c r="I324" s="36">
        <v>0.5</v>
      </c>
      <c r="J324" s="36">
        <v>0</v>
      </c>
      <c r="K324" s="36">
        <f>SUM(I324:J324)</f>
        <v>0.5</v>
      </c>
      <c r="M324" s="14">
        <f>$G324*I324</f>
        <v>295861.79820000002</v>
      </c>
      <c r="N324" s="14">
        <f>$G324*J324</f>
        <v>0</v>
      </c>
      <c r="O324" s="14">
        <f>SUM(M324:N324)</f>
        <v>295861.79820000002</v>
      </c>
    </row>
    <row r="325" spans="2:15" x14ac:dyDescent="0.45">
      <c r="B325" s="13">
        <v>2</v>
      </c>
      <c r="C325" s="57" t="s">
        <v>575</v>
      </c>
      <c r="D325" s="65">
        <v>90</v>
      </c>
      <c r="E325" s="66">
        <v>4380</v>
      </c>
      <c r="F325" s="67">
        <f>SUM(E15,E39,E66)</f>
        <v>80</v>
      </c>
      <c r="G325" s="14">
        <f t="shared" ref="G325:G327" si="117">($F$320*12)+((D325/1000)*E325*F325*$F$321)</f>
        <v>123863.47200000001</v>
      </c>
      <c r="I325" s="36">
        <v>0.5</v>
      </c>
      <c r="J325" s="36">
        <v>0</v>
      </c>
      <c r="K325" s="36">
        <f t="shared" ref="K325:K327" si="118">SUM(I325:J325)</f>
        <v>0.5</v>
      </c>
      <c r="M325" s="14">
        <f t="shared" ref="M325:N327" si="119">$G325*I325</f>
        <v>61931.736000000004</v>
      </c>
      <c r="N325" s="14">
        <f t="shared" si="119"/>
        <v>0</v>
      </c>
      <c r="O325" s="14">
        <f t="shared" ref="O325:O327" si="120">SUM(M325:N325)</f>
        <v>61931.736000000004</v>
      </c>
    </row>
    <row r="326" spans="2:15" x14ac:dyDescent="0.45">
      <c r="B326" s="13">
        <v>3</v>
      </c>
      <c r="C326" s="57" t="s">
        <v>576</v>
      </c>
      <c r="D326" s="65">
        <v>120</v>
      </c>
      <c r="E326" s="66">
        <v>4380</v>
      </c>
      <c r="F326" s="67">
        <f>SUM(E84,E86,E94,E101,E116,E124,E131,E139,E147,E212,E221,E229,E237,E251,E258,E272,E280,E288,E296,E304,E203)</f>
        <v>1430</v>
      </c>
      <c r="G326" s="14">
        <f t="shared" si="117"/>
        <v>2937184.7760000001</v>
      </c>
      <c r="I326" s="36">
        <v>0</v>
      </c>
      <c r="J326" s="36">
        <v>0.5</v>
      </c>
      <c r="K326" s="36">
        <f t="shared" si="118"/>
        <v>0.5</v>
      </c>
      <c r="M326" s="14">
        <f t="shared" si="119"/>
        <v>0</v>
      </c>
      <c r="N326" s="14">
        <f t="shared" si="119"/>
        <v>1468592.388</v>
      </c>
      <c r="O326" s="14">
        <f t="shared" si="120"/>
        <v>1468592.388</v>
      </c>
    </row>
    <row r="327" spans="2:15" x14ac:dyDescent="0.45">
      <c r="B327" s="13">
        <v>4</v>
      </c>
      <c r="C327" s="57" t="s">
        <v>577</v>
      </c>
      <c r="D327" s="65">
        <v>85</v>
      </c>
      <c r="E327" s="66">
        <v>4380</v>
      </c>
      <c r="F327" s="67">
        <f>SUM(E151,E158,E163,E169,E175,E189,E195,E199,E206)</f>
        <v>411</v>
      </c>
      <c r="G327" s="14">
        <f t="shared" si="117"/>
        <v>598483.09710000001</v>
      </c>
      <c r="I327" s="36">
        <v>0.5</v>
      </c>
      <c r="J327" s="36">
        <v>0</v>
      </c>
      <c r="K327" s="36">
        <f t="shared" si="118"/>
        <v>0.5</v>
      </c>
      <c r="M327" s="14">
        <f t="shared" si="119"/>
        <v>299241.54855000001</v>
      </c>
      <c r="N327" s="14">
        <f t="shared" si="119"/>
        <v>0</v>
      </c>
      <c r="O327" s="14">
        <f t="shared" si="120"/>
        <v>299241.54855000001</v>
      </c>
    </row>
    <row r="328" spans="2:15" x14ac:dyDescent="0.45">
      <c r="B328" s="123" t="s">
        <v>14</v>
      </c>
      <c r="C328" s="124"/>
      <c r="D328" s="124"/>
      <c r="E328" s="125"/>
      <c r="F328" s="68">
        <f>SUM(F324:F327)</f>
        <v>2235</v>
      </c>
      <c r="G328" s="19">
        <f>SUM(G324:G327)</f>
        <v>4251254.9414999997</v>
      </c>
      <c r="I328" s="55">
        <f>SUM(I324:I327)</f>
        <v>1.5</v>
      </c>
      <c r="J328" s="55">
        <f t="shared" ref="J328:K328" si="121">SUM(J324:J327)</f>
        <v>0.5</v>
      </c>
      <c r="K328" s="55">
        <f t="shared" si="121"/>
        <v>2</v>
      </c>
      <c r="M328" s="19">
        <f>SUM(M324:M327)</f>
        <v>657035.08275000006</v>
      </c>
      <c r="N328" s="19">
        <f t="shared" ref="N328:O328" si="122">SUM(N324:N327)</f>
        <v>1468592.388</v>
      </c>
      <c r="O328" s="19">
        <f t="shared" si="122"/>
        <v>2125627.4707499999</v>
      </c>
    </row>
    <row r="330" spans="2:15" ht="16.05" customHeight="1" x14ac:dyDescent="0.45"/>
    <row r="331" spans="2:15" ht="16.05" customHeight="1" x14ac:dyDescent="0.45">
      <c r="B331" s="20" t="s">
        <v>535</v>
      </c>
      <c r="I331" s="111" t="s">
        <v>166</v>
      </c>
      <c r="J331" s="112"/>
      <c r="K331" s="113" t="s">
        <v>14</v>
      </c>
      <c r="L331"/>
      <c r="M331" s="111" t="s">
        <v>15</v>
      </c>
      <c r="N331" s="112"/>
      <c r="O331" s="113" t="s">
        <v>14</v>
      </c>
    </row>
    <row r="332" spans="2:15" x14ac:dyDescent="0.45">
      <c r="B332" s="12" t="s">
        <v>8</v>
      </c>
      <c r="C332" s="12" t="s">
        <v>519</v>
      </c>
      <c r="D332" s="12" t="s">
        <v>18</v>
      </c>
      <c r="E332" s="12" t="s">
        <v>528</v>
      </c>
      <c r="F332" s="12" t="s">
        <v>536</v>
      </c>
      <c r="G332" s="12" t="s">
        <v>540</v>
      </c>
      <c r="I332" s="12">
        <v>2022</v>
      </c>
      <c r="J332" s="12">
        <v>2023</v>
      </c>
      <c r="K332" s="114"/>
      <c r="L332"/>
      <c r="M332" s="12">
        <v>2022</v>
      </c>
      <c r="N332" s="12">
        <v>2023</v>
      </c>
      <c r="O332" s="114"/>
    </row>
    <row r="333" spans="2:15" ht="81" x14ac:dyDescent="0.45">
      <c r="B333" s="13" t="str">
        <f>B8</f>
        <v xml:space="preserve">A. </v>
      </c>
      <c r="C333" s="56" t="str">
        <f>C8</f>
        <v>Rehabilitación de Espacios Públicos</v>
      </c>
      <c r="D333" s="71" t="s">
        <v>538</v>
      </c>
      <c r="E333" s="36">
        <f>SUM('Oferta - SA'!E10:E19,'Oferta - SA'!E21:E22)</f>
        <v>35243</v>
      </c>
      <c r="F333" s="14">
        <v>12.74</v>
      </c>
      <c r="G333" s="14">
        <f>E333*F333</f>
        <v>448995.82</v>
      </c>
      <c r="I333" s="36">
        <v>0</v>
      </c>
      <c r="J333" s="36">
        <v>1</v>
      </c>
      <c r="K333" s="36">
        <f>SUM(I333:J333)</f>
        <v>1</v>
      </c>
      <c r="M333" s="14">
        <f>$G333*I333</f>
        <v>0</v>
      </c>
      <c r="N333" s="14">
        <f>$G333*J333</f>
        <v>448995.82</v>
      </c>
      <c r="O333" s="14">
        <f>SUM(M333:N333)</f>
        <v>448995.82</v>
      </c>
    </row>
    <row r="334" spans="2:15" ht="81" x14ac:dyDescent="0.45">
      <c r="B334" s="13" t="str">
        <f>B87</f>
        <v xml:space="preserve">B. </v>
      </c>
      <c r="C334" s="56" t="str">
        <f>C87</f>
        <v>Rehabilitación de Templos</v>
      </c>
      <c r="D334" s="71" t="s">
        <v>537</v>
      </c>
      <c r="E334" s="36">
        <f>SUM('Oferta - SA'!E28:E35)</f>
        <v>16808.699999999997</v>
      </c>
      <c r="F334" s="14">
        <v>98.33</v>
      </c>
      <c r="G334" s="14">
        <f t="shared" ref="G334:G336" si="123">E334*F334</f>
        <v>1652799.4709999997</v>
      </c>
      <c r="I334" s="36">
        <v>0</v>
      </c>
      <c r="J334" s="36">
        <v>0</v>
      </c>
      <c r="K334" s="36">
        <f t="shared" ref="K334:K336" si="124">SUM(I334:J334)</f>
        <v>0</v>
      </c>
      <c r="M334" s="14">
        <f t="shared" ref="M334:N336" si="125">$G334*I334</f>
        <v>0</v>
      </c>
      <c r="N334" s="14">
        <f t="shared" si="125"/>
        <v>0</v>
      </c>
      <c r="O334" s="14">
        <f t="shared" ref="O334:O336" si="126">SUM(M334:N334)</f>
        <v>0</v>
      </c>
    </row>
    <row r="335" spans="2:15" ht="81" x14ac:dyDescent="0.45">
      <c r="B335" s="13" t="str">
        <f>B148</f>
        <v xml:space="preserve">C. </v>
      </c>
      <c r="C335" s="56" t="str">
        <f>C148</f>
        <v>Rehabilitación de Puertas, Murallas y Baluartes</v>
      </c>
      <c r="D335" s="71" t="s">
        <v>537</v>
      </c>
      <c r="E335" s="36">
        <f>SUM('Oferta - SA'!E41:E47)</f>
        <v>8144.4</v>
      </c>
      <c r="F335" s="14">
        <v>25.32</v>
      </c>
      <c r="G335" s="14">
        <f t="shared" si="123"/>
        <v>206216.20799999998</v>
      </c>
      <c r="I335" s="36">
        <v>0</v>
      </c>
      <c r="J335" s="36">
        <f>I148/K148</f>
        <v>0.78113207547169805</v>
      </c>
      <c r="K335" s="36">
        <f t="shared" si="124"/>
        <v>0.78113207547169805</v>
      </c>
      <c r="M335" s="14">
        <f t="shared" si="125"/>
        <v>0</v>
      </c>
      <c r="N335" s="14">
        <f t="shared" si="125"/>
        <v>161082.09455094338</v>
      </c>
      <c r="O335" s="14">
        <f t="shared" si="126"/>
        <v>161082.09455094338</v>
      </c>
    </row>
    <row r="336" spans="2:15" ht="81" x14ac:dyDescent="0.45">
      <c r="B336" s="13" t="str">
        <f>B213</f>
        <v xml:space="preserve">D. </v>
      </c>
      <c r="C336" s="56" t="str">
        <f>C213</f>
        <v>Rehabilitación de Fachadas</v>
      </c>
      <c r="D336" s="71" t="s">
        <v>539</v>
      </c>
      <c r="E336" s="36">
        <f>'Oferta - SA'!J107</f>
        <v>15176.45</v>
      </c>
      <c r="F336" s="14">
        <v>19.47</v>
      </c>
      <c r="G336" s="14">
        <f t="shared" si="123"/>
        <v>295485.48149999999</v>
      </c>
      <c r="I336" s="36">
        <v>0</v>
      </c>
      <c r="J336" s="36">
        <f>I213/K213</f>
        <v>0.17647058823529413</v>
      </c>
      <c r="K336" s="36">
        <f t="shared" si="124"/>
        <v>0.17647058823529413</v>
      </c>
      <c r="M336" s="14">
        <f t="shared" si="125"/>
        <v>0</v>
      </c>
      <c r="N336" s="14">
        <f t="shared" si="125"/>
        <v>52144.496735294117</v>
      </c>
      <c r="O336" s="14">
        <f t="shared" si="126"/>
        <v>52144.496735294117</v>
      </c>
    </row>
    <row r="337" spans="2:15" x14ac:dyDescent="0.45">
      <c r="B337" s="123" t="s">
        <v>14</v>
      </c>
      <c r="C337" s="124"/>
      <c r="D337" s="124"/>
      <c r="E337" s="124"/>
      <c r="F337" s="125"/>
      <c r="G337" s="19">
        <f>SUM(G333:G336)</f>
        <v>2603496.9804999996</v>
      </c>
      <c r="I337" s="55">
        <f>SUM(I333:I336)</f>
        <v>0</v>
      </c>
      <c r="J337" s="55">
        <f t="shared" ref="J337:K337" si="127">SUM(J333:J336)</f>
        <v>1.9576026637069923</v>
      </c>
      <c r="K337" s="55">
        <f t="shared" si="127"/>
        <v>1.9576026637069923</v>
      </c>
      <c r="M337" s="19">
        <f>SUM(M333:M336)</f>
        <v>0</v>
      </c>
      <c r="N337" s="19">
        <f t="shared" ref="N337:O337" si="128">SUM(N333:N336)</f>
        <v>662222.41128623753</v>
      </c>
      <c r="O337" s="19">
        <f t="shared" si="128"/>
        <v>662222.41128623753</v>
      </c>
    </row>
    <row r="340" spans="2:15" x14ac:dyDescent="0.45">
      <c r="B340" s="20" t="s">
        <v>541</v>
      </c>
    </row>
    <row r="341" spans="2:15" x14ac:dyDescent="0.45">
      <c r="B341" s="12" t="s">
        <v>8</v>
      </c>
      <c r="C341" s="12" t="s">
        <v>519</v>
      </c>
      <c r="D341" s="12" t="s">
        <v>18</v>
      </c>
      <c r="E341" s="12" t="s">
        <v>528</v>
      </c>
      <c r="F341" s="12" t="s">
        <v>536</v>
      </c>
      <c r="G341" s="12" t="s">
        <v>540</v>
      </c>
    </row>
    <row r="342" spans="2:15" ht="145.80000000000001" x14ac:dyDescent="0.45">
      <c r="B342" s="13" t="str">
        <f>B333</f>
        <v xml:space="preserve">A. </v>
      </c>
      <c r="C342" s="56" t="str">
        <f>C333</f>
        <v>Rehabilitación de Espacios Públicos</v>
      </c>
      <c r="D342" s="71" t="s">
        <v>578</v>
      </c>
      <c r="E342" s="36">
        <f>E333</f>
        <v>35243</v>
      </c>
      <c r="F342" s="14">
        <v>477.25</v>
      </c>
      <c r="G342" s="14">
        <f>E342*F342</f>
        <v>16819721.75</v>
      </c>
    </row>
    <row r="343" spans="2:15" ht="81" x14ac:dyDescent="0.45">
      <c r="B343" s="13" t="str">
        <f t="shared" ref="B343:C345" si="129">B334</f>
        <v xml:space="preserve">B. </v>
      </c>
      <c r="C343" s="56" t="str">
        <f t="shared" si="129"/>
        <v>Rehabilitación de Templos</v>
      </c>
      <c r="D343" s="71" t="s">
        <v>579</v>
      </c>
      <c r="E343" s="36">
        <f t="shared" ref="E343:E345" si="130">E334</f>
        <v>16808.699999999997</v>
      </c>
      <c r="F343" s="14">
        <v>303.27</v>
      </c>
      <c r="G343" s="14">
        <f t="shared" ref="G343:G345" si="131">E343*F343</f>
        <v>5097574.4489999991</v>
      </c>
    </row>
    <row r="344" spans="2:15" ht="81" x14ac:dyDescent="0.45">
      <c r="B344" s="13" t="str">
        <f t="shared" si="129"/>
        <v xml:space="preserve">C. </v>
      </c>
      <c r="C344" s="56" t="str">
        <f t="shared" si="129"/>
        <v>Rehabilitación de Puertas, Murallas y Baluartes</v>
      </c>
      <c r="D344" s="71" t="s">
        <v>543</v>
      </c>
      <c r="E344" s="36">
        <f t="shared" si="130"/>
        <v>8144.4</v>
      </c>
      <c r="F344" s="14">
        <v>220.68</v>
      </c>
      <c r="G344" s="14">
        <f t="shared" si="131"/>
        <v>1797306.192</v>
      </c>
    </row>
    <row r="345" spans="2:15" ht="81" x14ac:dyDescent="0.45">
      <c r="B345" s="13" t="str">
        <f t="shared" si="129"/>
        <v xml:space="preserve">D. </v>
      </c>
      <c r="C345" s="56" t="str">
        <f t="shared" si="129"/>
        <v>Rehabilitación de Fachadas</v>
      </c>
      <c r="D345" s="71" t="s">
        <v>580</v>
      </c>
      <c r="E345" s="36">
        <f t="shared" si="130"/>
        <v>15176.45</v>
      </c>
      <c r="F345" s="14">
        <v>315.88</v>
      </c>
      <c r="G345" s="14">
        <f t="shared" si="131"/>
        <v>4793937.0260000005</v>
      </c>
    </row>
    <row r="346" spans="2:15" x14ac:dyDescent="0.45">
      <c r="B346" s="123" t="s">
        <v>14</v>
      </c>
      <c r="C346" s="124"/>
      <c r="D346" s="124"/>
      <c r="E346" s="124"/>
      <c r="F346" s="125"/>
      <c r="G346" s="19">
        <f>SUM(G342:G345)</f>
        <v>28508539.417000003</v>
      </c>
    </row>
    <row r="349" spans="2:15" x14ac:dyDescent="0.45">
      <c r="B349" s="20" t="s">
        <v>584</v>
      </c>
    </row>
    <row r="350" spans="2:15" ht="32.4" x14ac:dyDescent="0.45">
      <c r="B350" s="12" t="s">
        <v>8</v>
      </c>
      <c r="C350" s="12" t="s">
        <v>26</v>
      </c>
      <c r="D350" s="12" t="s">
        <v>581</v>
      </c>
      <c r="E350" s="12" t="s">
        <v>582</v>
      </c>
      <c r="F350" s="12" t="s">
        <v>515</v>
      </c>
      <c r="G350" s="12" t="s">
        <v>583</v>
      </c>
      <c r="H350" s="12" t="s">
        <v>540</v>
      </c>
    </row>
    <row r="351" spans="2:15" x14ac:dyDescent="0.45">
      <c r="B351" s="13">
        <v>1</v>
      </c>
      <c r="C351" s="57" t="s">
        <v>574</v>
      </c>
      <c r="D351" s="66">
        <v>30000</v>
      </c>
      <c r="E351" s="66">
        <f>D351/E324</f>
        <v>6.8493150684931505</v>
      </c>
      <c r="F351" s="67">
        <f>F324</f>
        <v>314</v>
      </c>
      <c r="G351" s="14">
        <v>2324.9</v>
      </c>
      <c r="H351" s="14">
        <f>F351*G351</f>
        <v>730018.6</v>
      </c>
    </row>
    <row r="352" spans="2:15" x14ac:dyDescent="0.45">
      <c r="B352" s="13">
        <v>2</v>
      </c>
      <c r="C352" s="57" t="s">
        <v>575</v>
      </c>
      <c r="D352" s="66">
        <v>30000</v>
      </c>
      <c r="E352" s="66">
        <f t="shared" ref="E352:E354" si="132">D352/E325</f>
        <v>6.8493150684931505</v>
      </c>
      <c r="F352" s="67">
        <f t="shared" ref="F352:F354" si="133">F325</f>
        <v>80</v>
      </c>
      <c r="G352" s="14">
        <v>1902.34</v>
      </c>
      <c r="H352" s="14">
        <f t="shared" ref="H352:H354" si="134">F352*G352</f>
        <v>152187.19999999998</v>
      </c>
    </row>
    <row r="353" spans="2:8" x14ac:dyDescent="0.45">
      <c r="B353" s="13">
        <v>3</v>
      </c>
      <c r="C353" s="57" t="s">
        <v>576</v>
      </c>
      <c r="D353" s="66">
        <v>30000</v>
      </c>
      <c r="E353" s="66">
        <f t="shared" si="132"/>
        <v>6.8493150684931505</v>
      </c>
      <c r="F353" s="67">
        <f t="shared" si="133"/>
        <v>1430</v>
      </c>
      <c r="G353" s="14">
        <v>5973.2</v>
      </c>
      <c r="H353" s="14">
        <f t="shared" si="134"/>
        <v>8541676</v>
      </c>
    </row>
    <row r="354" spans="2:8" x14ac:dyDescent="0.45">
      <c r="B354" s="13">
        <v>4</v>
      </c>
      <c r="C354" s="57" t="s">
        <v>577</v>
      </c>
      <c r="D354" s="66">
        <v>30000</v>
      </c>
      <c r="E354" s="66">
        <f t="shared" si="132"/>
        <v>6.8493150684931505</v>
      </c>
      <c r="F354" s="67">
        <f t="shared" si="133"/>
        <v>411</v>
      </c>
      <c r="G354" s="14">
        <v>1050.54</v>
      </c>
      <c r="H354" s="14">
        <f t="shared" si="134"/>
        <v>431771.94</v>
      </c>
    </row>
    <row r="355" spans="2:8" x14ac:dyDescent="0.45">
      <c r="B355" s="123" t="s">
        <v>14</v>
      </c>
      <c r="C355" s="124"/>
      <c r="D355" s="124"/>
      <c r="E355" s="125"/>
      <c r="F355" s="68">
        <f>SUM(F351:F354)</f>
        <v>2235</v>
      </c>
      <c r="G355" s="19">
        <f>SUM(G351:G354)</f>
        <v>11250.98</v>
      </c>
      <c r="H355" s="19">
        <f>SUM(H351:H354)</f>
        <v>9855653.7400000002</v>
      </c>
    </row>
  </sheetData>
  <mergeCells count="76">
    <mergeCell ref="B355:E355"/>
    <mergeCell ref="B337:F337"/>
    <mergeCell ref="B346:F346"/>
    <mergeCell ref="B328:E328"/>
    <mergeCell ref="I331:J331"/>
    <mergeCell ref="K331:K332"/>
    <mergeCell ref="M331:N331"/>
    <mergeCell ref="O331:O332"/>
    <mergeCell ref="G320:G321"/>
    <mergeCell ref="I322:J322"/>
    <mergeCell ref="K322:K323"/>
    <mergeCell ref="M322:N322"/>
    <mergeCell ref="O322:O323"/>
    <mergeCell ref="B312:F312"/>
    <mergeCell ref="B313:F313"/>
    <mergeCell ref="B314:F314"/>
    <mergeCell ref="B320:B321"/>
    <mergeCell ref="C320:C321"/>
    <mergeCell ref="C273:F273"/>
    <mergeCell ref="C281:F281"/>
    <mergeCell ref="C289:F289"/>
    <mergeCell ref="C297:F297"/>
    <mergeCell ref="C305:F305"/>
    <mergeCell ref="C238:F238"/>
    <mergeCell ref="C245:F245"/>
    <mergeCell ref="C252:F252"/>
    <mergeCell ref="C259:F259"/>
    <mergeCell ref="C265:F265"/>
    <mergeCell ref="C210:F210"/>
    <mergeCell ref="C213:F213"/>
    <mergeCell ref="C214:F214"/>
    <mergeCell ref="C222:F222"/>
    <mergeCell ref="C230:F230"/>
    <mergeCell ref="C187:F187"/>
    <mergeCell ref="C193:F193"/>
    <mergeCell ref="C197:F197"/>
    <mergeCell ref="C204:F204"/>
    <mergeCell ref="C208:F208"/>
    <mergeCell ref="C149:F149"/>
    <mergeCell ref="C156:F156"/>
    <mergeCell ref="C161:F161"/>
    <mergeCell ref="C167:F167"/>
    <mergeCell ref="C173:F173"/>
    <mergeCell ref="C117:F117"/>
    <mergeCell ref="C125:F125"/>
    <mergeCell ref="C132:F132"/>
    <mergeCell ref="C140:F140"/>
    <mergeCell ref="C148:F148"/>
    <mergeCell ref="C85:F85"/>
    <mergeCell ref="C87:F87"/>
    <mergeCell ref="C88:F88"/>
    <mergeCell ref="C95:F95"/>
    <mergeCell ref="C108:F108"/>
    <mergeCell ref="C102:F102"/>
    <mergeCell ref="C57:F57"/>
    <mergeCell ref="C61:F61"/>
    <mergeCell ref="C69:F69"/>
    <mergeCell ref="C75:F75"/>
    <mergeCell ref="C83:F83"/>
    <mergeCell ref="M6:N6"/>
    <mergeCell ref="O6:O7"/>
    <mergeCell ref="C8:F8"/>
    <mergeCell ref="C9:F9"/>
    <mergeCell ref="C17:F17"/>
    <mergeCell ref="G6:G7"/>
    <mergeCell ref="I6:J6"/>
    <mergeCell ref="K6:K7"/>
    <mergeCell ref="C23:F23"/>
    <mergeCell ref="C31:F31"/>
    <mergeCell ref="C40:F40"/>
    <mergeCell ref="C51:F51"/>
    <mergeCell ref="B6:B7"/>
    <mergeCell ref="C6:C7"/>
    <mergeCell ref="D6:D7"/>
    <mergeCell ref="E6:E7"/>
    <mergeCell ref="F6:F7"/>
  </mergeCells>
  <phoneticPr fontId="17" type="noConversion"/>
  <hyperlinks>
    <hyperlink ref="L2" location="Índice!A1" display="Volver al Índice" xr:uid="{89464AEF-5700-47E3-9E6F-D340A44E2DCD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CB86-3346-F64C-BAFF-B9F831E7E2D4}">
  <dimension ref="B1:M108"/>
  <sheetViews>
    <sheetView showGridLines="0" topLeftCell="C1" zoomScale="65" zoomScaleNormal="210" workbookViewId="0">
      <selection activeCell="AJ12" sqref="AJ12"/>
    </sheetView>
  </sheetViews>
  <sheetFormatPr baseColWidth="10" defaultColWidth="11.44140625" defaultRowHeight="17.399999999999999" x14ac:dyDescent="0.45"/>
  <cols>
    <col min="1" max="1" width="3.77734375" style="6" customWidth="1"/>
    <col min="2" max="2" width="11.6640625" style="6" customWidth="1"/>
    <col min="3" max="3" width="24.77734375" style="6" customWidth="1"/>
    <col min="4" max="4" width="42.33203125" style="6" customWidth="1"/>
    <col min="5" max="5" width="16.109375" style="6" customWidth="1"/>
    <col min="6" max="6" width="17" style="6" customWidth="1"/>
    <col min="7" max="8" width="18.77734375" style="6" customWidth="1"/>
    <col min="9" max="9" width="18.44140625" style="6" customWidth="1"/>
    <col min="10" max="10" width="18.6640625" style="6" customWidth="1"/>
    <col min="11" max="11" width="18.44140625" style="6" customWidth="1"/>
    <col min="12" max="12" width="17.6640625" style="6" customWidth="1"/>
    <col min="13" max="13" width="19.44140625" style="6" customWidth="1"/>
    <col min="14" max="16384" width="11.44140625" style="6"/>
  </cols>
  <sheetData>
    <row r="1" spans="2:13" x14ac:dyDescent="0.45">
      <c r="D1" s="7" t="str">
        <f>Índice!$F$2</f>
        <v>Autoridad del Patrimonio Cultural del Estado de Campeche</v>
      </c>
    </row>
    <row r="2" spans="2:13" x14ac:dyDescent="0.45">
      <c r="D2" s="8" t="str">
        <f>Índice!$F$3</f>
        <v>Rehabilitación del Centro Histórico y Barrios Tradicionales de San Francisco Campeche, Municipio de Campeche</v>
      </c>
      <c r="K2" s="9" t="s">
        <v>1</v>
      </c>
    </row>
    <row r="3" spans="2:13" x14ac:dyDescent="0.45">
      <c r="D3" s="10" t="s">
        <v>5</v>
      </c>
    </row>
    <row r="5" spans="2:13" x14ac:dyDescent="0.45">
      <c r="B5" s="11" t="s">
        <v>51</v>
      </c>
    </row>
    <row r="6" spans="2:13" ht="16.95" customHeight="1" x14ac:dyDescent="0.45">
      <c r="B6" s="94" t="s">
        <v>8</v>
      </c>
      <c r="C6" s="94" t="s">
        <v>52</v>
      </c>
      <c r="D6" s="94" t="s">
        <v>53</v>
      </c>
      <c r="E6" s="94" t="s">
        <v>25</v>
      </c>
      <c r="F6" s="99" t="s">
        <v>54</v>
      </c>
      <c r="G6" s="101"/>
      <c r="H6" s="99" t="s">
        <v>74</v>
      </c>
      <c r="I6" s="101"/>
      <c r="J6" s="99" t="s">
        <v>56</v>
      </c>
      <c r="K6" s="101"/>
      <c r="L6" s="99" t="s">
        <v>57</v>
      </c>
      <c r="M6" s="101"/>
    </row>
    <row r="7" spans="2:13" x14ac:dyDescent="0.45">
      <c r="B7" s="95"/>
      <c r="C7" s="95"/>
      <c r="D7" s="95"/>
      <c r="E7" s="95"/>
      <c r="F7" s="39" t="s">
        <v>26</v>
      </c>
      <c r="G7" s="39" t="s">
        <v>55</v>
      </c>
      <c r="H7" s="39" t="s">
        <v>26</v>
      </c>
      <c r="I7" s="39" t="s">
        <v>55</v>
      </c>
      <c r="J7" s="39" t="s">
        <v>26</v>
      </c>
      <c r="K7" s="39" t="s">
        <v>55</v>
      </c>
      <c r="L7" s="39" t="s">
        <v>26</v>
      </c>
      <c r="M7" s="39" t="s">
        <v>55</v>
      </c>
    </row>
    <row r="8" spans="2:13" ht="145.80000000000001" x14ac:dyDescent="0.45">
      <c r="B8" s="31">
        <f>'Oferta - SA'!B8</f>
        <v>1</v>
      </c>
      <c r="C8" s="32" t="str">
        <f>'Oferta - SA'!C8</f>
        <v>Barrio de San Román</v>
      </c>
      <c r="D8" s="33" t="str">
        <f>'Oferta - SA'!D8</f>
        <v>Parque de San Román</v>
      </c>
      <c r="E8" s="35">
        <f>'Oferta - SA'!E8</f>
        <v>12223.3</v>
      </c>
      <c r="F8" s="34" t="str">
        <f>'Oferta - SA'!F8</f>
        <v xml:space="preserve"> - Diversos árboles
 - Áreas de pasto
 - Diversas plantas</v>
      </c>
      <c r="G8" s="34" t="s">
        <v>60</v>
      </c>
      <c r="H8" s="34" t="str">
        <f>'Oferta - SA'!H8</f>
        <v xml:space="preserve"> - Concha acústica
 - Techumbre
 - Monumento 
 - Bancas
 - Jardineras
 - Baños públicos
 - Juegos infantiles
 - Botes de basura
 - Bolardos</v>
      </c>
      <c r="I8" s="34" t="s">
        <v>64</v>
      </c>
      <c r="J8" s="34" t="str">
        <f>'Oferta - SA'!J8</f>
        <v xml:space="preserve"> - Postes
 - Lámparas techumbre
 - Luminarias concha acústica</v>
      </c>
      <c r="K8" s="34" t="s">
        <v>61</v>
      </c>
      <c r="L8" s="34" t="str">
        <f>'Oferta - SA'!L8</f>
        <v xml:space="preserve"> - Piso adoquín
 - Piso concreto
 - Piso grava
 - Banquetas 
 - Guarniciones</v>
      </c>
      <c r="M8" s="34" t="s">
        <v>65</v>
      </c>
    </row>
    <row r="9" spans="2:13" ht="178.2" x14ac:dyDescent="0.45">
      <c r="B9" s="31">
        <f>'Oferta - SA'!B9</f>
        <v>2</v>
      </c>
      <c r="C9" s="32" t="str">
        <f>'Oferta - SA'!C9</f>
        <v>Zona Centro</v>
      </c>
      <c r="D9" s="33" t="str">
        <f>'Oferta - SA'!D9</f>
        <v>Parque de Moch Couoh</v>
      </c>
      <c r="E9" s="35">
        <f>'Oferta - SA'!E9</f>
        <v>20607.8</v>
      </c>
      <c r="F9" s="34" t="str">
        <f>'Oferta - SA'!F9</f>
        <v xml:space="preserve"> - Múltiples jardines con especies botánicas
 - Áreas verdes
 - Palmeras</v>
      </c>
      <c r="G9" s="34" t="s">
        <v>60</v>
      </c>
      <c r="H9" s="34" t="str">
        <f>'Oferta - SA'!H9</f>
        <v xml:space="preserve"> - Puentes
 - Monumentos
 - Bancas
 - Jardineras
 - Botes de basura
 - Mesas
 - Juegos infantiles
 - Lagos artificiales
 - Quisco
 - Fuentes
 - Botes de basura</v>
      </c>
      <c r="I9" s="34" t="s">
        <v>613</v>
      </c>
      <c r="J9" s="34" t="str">
        <f>'Oferta - SA'!J9</f>
        <v xml:space="preserve"> - Postes
 - Luminarias en puentes
 - Luminarias en fuentes
</v>
      </c>
      <c r="K9" s="34" t="s">
        <v>61</v>
      </c>
      <c r="L9" s="34" t="str">
        <f>'Oferta - SA'!L9</f>
        <v xml:space="preserve"> - Piso mosaicos
 - Piso concreto
 - Banquetas 
 - Guarniciones</v>
      </c>
      <c r="M9" s="34" t="s">
        <v>591</v>
      </c>
    </row>
    <row r="10" spans="2:13" ht="81" x14ac:dyDescent="0.45">
      <c r="B10" s="31">
        <f>'Oferta - SA'!B10</f>
        <v>3</v>
      </c>
      <c r="C10" s="32" t="str">
        <f>'Oferta - SA'!C10</f>
        <v>Zona Centro</v>
      </c>
      <c r="D10" s="33" t="str">
        <f>'Oferta - SA'!D10</f>
        <v>Pasaje San Juan</v>
      </c>
      <c r="E10" s="35">
        <f>'Oferta - SA'!E10</f>
        <v>1561.2</v>
      </c>
      <c r="F10" s="33" t="str">
        <f>'Oferta - SA'!F10</f>
        <v>n.a.</v>
      </c>
      <c r="G10" s="33" t="s">
        <v>113</v>
      </c>
      <c r="H10" s="34" t="str">
        <f>'Oferta - SA'!H10</f>
        <v xml:space="preserve"> - Bancas</v>
      </c>
      <c r="I10" s="34" t="s">
        <v>594</v>
      </c>
      <c r="J10" s="34" t="str">
        <f>'Oferta - SA'!J10</f>
        <v xml:space="preserve"> - Postes
 - Luminarias en muros
 - Luminarias oranmentales</v>
      </c>
      <c r="K10" s="34" t="s">
        <v>661</v>
      </c>
      <c r="L10" s="34" t="str">
        <f>'Oferta - SA'!L10</f>
        <v xml:space="preserve"> - Piso adoquín
 - Piso concreto
 - Banquetas 
 - Guarniciones</v>
      </c>
      <c r="M10" s="34" t="s">
        <v>591</v>
      </c>
    </row>
    <row r="11" spans="2:13" ht="97.2" x14ac:dyDescent="0.45">
      <c r="B11" s="31">
        <f>'Oferta - SA'!B11</f>
        <v>4</v>
      </c>
      <c r="C11" s="32" t="str">
        <f>'Oferta - SA'!C11</f>
        <v>Zona Centro</v>
      </c>
      <c r="D11" s="33" t="str">
        <f>'Oferta - SA'!D11</f>
        <v>Pasaje Román Piña Chan</v>
      </c>
      <c r="E11" s="35">
        <f>'Oferta - SA'!E11</f>
        <v>1030.9000000000001</v>
      </c>
      <c r="F11" s="34" t="str">
        <f>'Oferta - SA'!F11</f>
        <v xml:space="preserve"> - Diversos árboles  </v>
      </c>
      <c r="G11" s="34" t="s">
        <v>652</v>
      </c>
      <c r="H11" s="34" t="str">
        <f>'Oferta - SA'!H11</f>
        <v xml:space="preserve"> - Bancas
 - Botes de basura</v>
      </c>
      <c r="I11" s="34" t="s">
        <v>654</v>
      </c>
      <c r="J11" s="34" t="str">
        <f>'Oferta - SA'!J11</f>
        <v xml:space="preserve"> - Postes
</v>
      </c>
      <c r="K11" s="34" t="s">
        <v>586</v>
      </c>
      <c r="L11" s="34" t="str">
        <f>'Oferta - SA'!L11</f>
        <v xml:space="preserve"> - Piso cerámico
 - Piso adoquín
 - Piso concreto estampado y escobillado
 </v>
      </c>
      <c r="M11" s="34" t="s">
        <v>643</v>
      </c>
    </row>
    <row r="12" spans="2:13" ht="64.8" x14ac:dyDescent="0.45">
      <c r="B12" s="31">
        <f>'Oferta - SA'!B12</f>
        <v>5</v>
      </c>
      <c r="C12" s="32" t="str">
        <f>'Oferta - SA'!C12</f>
        <v>Zona Centro</v>
      </c>
      <c r="D12" s="33" t="str">
        <f>'Oferta - SA'!D12</f>
        <v>Plaza de la República</v>
      </c>
      <c r="E12" s="35">
        <f>'Oferta - SA'!E12</f>
        <v>5739.6</v>
      </c>
      <c r="F12" s="34" t="str">
        <f>'Oferta - SA'!F12</f>
        <v xml:space="preserve"> - Áreas de pasto
 - Palmeras</v>
      </c>
      <c r="G12" s="34" t="s">
        <v>642</v>
      </c>
      <c r="H12" s="34" t="str">
        <f>'Oferta - SA'!H12</f>
        <v xml:space="preserve"> - Bancas
 - Botes de basura</v>
      </c>
      <c r="I12" s="34" t="s">
        <v>654</v>
      </c>
      <c r="J12" s="34" t="str">
        <f>'Oferta - SA'!J12</f>
        <v xml:space="preserve"> - Postes
</v>
      </c>
      <c r="K12" s="34" t="s">
        <v>586</v>
      </c>
      <c r="L12" s="34" t="str">
        <f>'Oferta - SA'!L12</f>
        <v xml:space="preserve"> - Piso concreto
 - Banquetas 
 - Guarniciones</v>
      </c>
      <c r="M12" s="34" t="s">
        <v>643</v>
      </c>
    </row>
    <row r="13" spans="2:13" ht="97.2" x14ac:dyDescent="0.45">
      <c r="B13" s="31">
        <f>'Oferta - SA'!B13</f>
        <v>6</v>
      </c>
      <c r="C13" s="32" t="str">
        <f>'Oferta - SA'!C13</f>
        <v>Zona Centro</v>
      </c>
      <c r="D13" s="33" t="str">
        <f>'Oferta - SA'!D13</f>
        <v>Parque Principal</v>
      </c>
      <c r="E13" s="35">
        <f>'Oferta - SA'!E13</f>
        <v>4811.5</v>
      </c>
      <c r="F13" s="34" t="str">
        <f>'Oferta - SA'!F13</f>
        <v xml:space="preserve"> - Áreas de pasto
 - Diversos árboles
 - Diversos arbustos</v>
      </c>
      <c r="G13" s="34" t="s">
        <v>60</v>
      </c>
      <c r="H13" s="34" t="str">
        <f>'Oferta - SA'!H13</f>
        <v xml:space="preserve"> - Bancas
 - Botes de basura
 - Glorieta
 - Quiosco
 - Columnas
 - Rejas</v>
      </c>
      <c r="I13" s="34" t="s">
        <v>653</v>
      </c>
      <c r="J13" s="34" t="str">
        <f>'Oferta - SA'!J13</f>
        <v xml:space="preserve"> - Postes
 - Luminarias ornamentales</v>
      </c>
      <c r="K13" s="34" t="s">
        <v>662</v>
      </c>
      <c r="L13" s="34" t="str">
        <f>'Oferta - SA'!L13</f>
        <v xml:space="preserve"> - Piso cerámico
 - Piso adoquín
 - Piso concreto estampado y escobillado
 </v>
      </c>
      <c r="M13" s="34" t="s">
        <v>643</v>
      </c>
    </row>
    <row r="14" spans="2:13" ht="129.6" x14ac:dyDescent="0.45">
      <c r="B14" s="31">
        <f>'Oferta - SA'!B14</f>
        <v>7</v>
      </c>
      <c r="C14" s="32" t="str">
        <f>'Oferta - SA'!C14</f>
        <v>Zona Centro</v>
      </c>
      <c r="D14" s="33" t="str">
        <f>'Oferta - SA'!D14</f>
        <v>Parque de las Banderas</v>
      </c>
      <c r="E14" s="35">
        <f>'Oferta - SA'!E14</f>
        <v>5038.3</v>
      </c>
      <c r="F14" s="34" t="str">
        <f>'Oferta - SA'!F14</f>
        <v xml:space="preserve"> - Áreas de pasto
 - Palmeras
 - Diversos árboles
 - Arbustos</v>
      </c>
      <c r="G14" s="34" t="s">
        <v>591</v>
      </c>
      <c r="H14" s="34" t="str">
        <f>'Oferta - SA'!H14</f>
        <v xml:space="preserve"> - Bancas
 - Botes de basura
 - Fuentes
 - Jardineras
 - Espejo de agua
 - Sistema de videovigilancia
 - Paradero</v>
      </c>
      <c r="I14" s="34" t="s">
        <v>664</v>
      </c>
      <c r="J14" s="34" t="str">
        <f>'Oferta - SA'!J14</f>
        <v xml:space="preserve"> - Postes
 - Luminarias en jardineras</v>
      </c>
      <c r="K14" s="34" t="s">
        <v>660</v>
      </c>
      <c r="L14" s="34" t="str">
        <f>'Oferta - SA'!L14</f>
        <v xml:space="preserve"> - Piso cerámico
 - Piso adoquín
 - Piso concreto estampado y escobillado
 </v>
      </c>
      <c r="M14" s="34" t="s">
        <v>643</v>
      </c>
    </row>
    <row r="15" spans="2:13" ht="81" x14ac:dyDescent="0.45">
      <c r="B15" s="31">
        <f>'Oferta - SA'!B15</f>
        <v>8</v>
      </c>
      <c r="C15" s="32" t="str">
        <f>'Oferta - SA'!C15</f>
        <v>Zona Centro</v>
      </c>
      <c r="D15" s="33" t="str">
        <f>'Oferta - SA'!D15</f>
        <v>Plaza Juan Carbó</v>
      </c>
      <c r="E15" s="35">
        <f>'Oferta - SA'!E15</f>
        <v>1554.4</v>
      </c>
      <c r="F15" s="34" t="str">
        <f>'Oferta - SA'!F15</f>
        <v xml:space="preserve"> - Áreas de pasto
 - Palmeras</v>
      </c>
      <c r="G15" s="34" t="s">
        <v>642</v>
      </c>
      <c r="H15" s="34" t="str">
        <f>'Oferta - SA'!H15</f>
        <v xml:space="preserve"> - Bancas
 - Botes de basura
 - Bolardos</v>
      </c>
      <c r="I15" s="34" t="s">
        <v>655</v>
      </c>
      <c r="J15" s="34" t="str">
        <f>'Oferta - SA'!J15</f>
        <v xml:space="preserve"> - Postes
</v>
      </c>
      <c r="K15" s="34" t="s">
        <v>586</v>
      </c>
      <c r="L15" s="34" t="str">
        <f>'Oferta - SA'!L15</f>
        <v xml:space="preserve"> - Piso adoquín
 - Piso concreto estampado y escobillado
  - Guarniciones</v>
      </c>
      <c r="M15" s="34" t="s">
        <v>643</v>
      </c>
    </row>
    <row r="16" spans="2:13" ht="81" x14ac:dyDescent="0.45">
      <c r="B16" s="31">
        <f>'Oferta - SA'!B16</f>
        <v>9</v>
      </c>
      <c r="C16" s="32" t="str">
        <f>'Oferta - SA'!C16</f>
        <v>Zona Centro</v>
      </c>
      <c r="D16" s="33" t="str">
        <f>'Oferta - SA'!D16</f>
        <v>Plaza del Patrimonio Mundial</v>
      </c>
      <c r="E16" s="35">
        <f>'Oferta - SA'!E16</f>
        <v>921.8</v>
      </c>
      <c r="F16" s="34" t="str">
        <f>'Oferta - SA'!F16</f>
        <v xml:space="preserve"> - Áreas de pasto
 - Palmeras</v>
      </c>
      <c r="G16" s="34" t="s">
        <v>626</v>
      </c>
      <c r="H16" s="34" t="str">
        <f>'Oferta - SA'!H16</f>
        <v xml:space="preserve"> - Fuente
 - Maqueta
 - Bancas
 - Botes de basura</v>
      </c>
      <c r="I16" s="84" t="s">
        <v>656</v>
      </c>
      <c r="J16" s="34" t="str">
        <f>'Oferta - SA'!J16</f>
        <v xml:space="preserve"> - Postes
</v>
      </c>
      <c r="K16" s="34" t="s">
        <v>586</v>
      </c>
      <c r="L16" s="34" t="str">
        <f>'Oferta - SA'!L16</f>
        <v xml:space="preserve"> - Piso adoquín
 - Piso concreto estampado y escobillado
  - Guarniciones</v>
      </c>
      <c r="M16" s="34" t="s">
        <v>643</v>
      </c>
    </row>
    <row r="17" spans="2:13" ht="97.2" x14ac:dyDescent="0.45">
      <c r="B17" s="31">
        <f>'Oferta - SA'!B17</f>
        <v>10</v>
      </c>
      <c r="C17" s="32" t="str">
        <f>'Oferta - SA'!C17</f>
        <v>Barrio de Guadalupe</v>
      </c>
      <c r="D17" s="33" t="str">
        <f>'Oferta - SA'!D17</f>
        <v>Parque del Cuarto Centenario</v>
      </c>
      <c r="E17" s="35">
        <f>'Oferta - SA'!E17</f>
        <v>4483.8999999999996</v>
      </c>
      <c r="F17" s="34" t="str">
        <f>'Oferta - SA'!F17</f>
        <v xml:space="preserve"> - Áreas de pasto
 - Palmeras
 - Diversos árboles
 - Arbustos</v>
      </c>
      <c r="G17" s="34" t="s">
        <v>591</v>
      </c>
      <c r="H17" s="34" t="str">
        <f>'Oferta - SA'!H17</f>
        <v xml:space="preserve"> - Fuente
 - Columnas y muros
 - Bancas
 - Botes de basura
 - Monumentos</v>
      </c>
      <c r="I17" s="84" t="s">
        <v>657</v>
      </c>
      <c r="J17" s="34" t="str">
        <f>'Oferta - SA'!J17</f>
        <v xml:space="preserve"> - Postes
</v>
      </c>
      <c r="K17" s="34" t="s">
        <v>586</v>
      </c>
      <c r="L17" s="34" t="str">
        <f>'Oferta - SA'!L17</f>
        <v xml:space="preserve"> - Piso adoquín
 - Piso concreto estampado y escobillado
  - Guarniciones</v>
      </c>
      <c r="M17" s="34" t="s">
        <v>643</v>
      </c>
    </row>
    <row r="18" spans="2:13" ht="81" x14ac:dyDescent="0.45">
      <c r="B18" s="31">
        <f>'Oferta - SA'!B18</f>
        <v>11</v>
      </c>
      <c r="C18" s="32" t="str">
        <f>'Oferta - SA'!C18</f>
        <v>Zona Centro</v>
      </c>
      <c r="D18" s="33" t="str">
        <f>'Oferta - SA'!D18</f>
        <v>Pasaje San Pedro</v>
      </c>
      <c r="E18" s="35">
        <f>'Oferta - SA'!E18</f>
        <v>1746.2</v>
      </c>
      <c r="F18" s="33" t="str">
        <f>'Oferta - SA'!F18</f>
        <v>n.a.</v>
      </c>
      <c r="G18" s="33" t="s">
        <v>113</v>
      </c>
      <c r="H18" s="34" t="str">
        <f>'Oferta - SA'!H18</f>
        <v xml:space="preserve"> - Bancas</v>
      </c>
      <c r="I18" s="34" t="s">
        <v>594</v>
      </c>
      <c r="J18" s="34" t="str">
        <f>'Oferta - SA'!J18</f>
        <v xml:space="preserve"> - Postes
</v>
      </c>
      <c r="K18" s="34" t="s">
        <v>586</v>
      </c>
      <c r="L18" s="34" t="str">
        <f>'Oferta - SA'!L18</f>
        <v xml:space="preserve"> - Piso adoquín
 - Piso concreto
 - Banquetas 
 - Guarniciones</v>
      </c>
      <c r="M18" s="34" t="s">
        <v>591</v>
      </c>
    </row>
    <row r="19" spans="2:13" ht="81" x14ac:dyDescent="0.45">
      <c r="B19" s="31">
        <f>'Oferta - SA'!B19</f>
        <v>12</v>
      </c>
      <c r="C19" s="32" t="str">
        <f>'Oferta - SA'!C19</f>
        <v>Barrio de Guadalupe</v>
      </c>
      <c r="D19" s="33" t="str">
        <f>'Oferta - SA'!D19</f>
        <v>Parque del Músico</v>
      </c>
      <c r="E19" s="35">
        <f>'Oferta - SA'!E19</f>
        <v>2331.1</v>
      </c>
      <c r="F19" s="34" t="str">
        <f>'Oferta - SA'!F19</f>
        <v xml:space="preserve"> - Áreas de pasto
 - Diversos árboles</v>
      </c>
      <c r="G19" s="34" t="s">
        <v>642</v>
      </c>
      <c r="H19" s="34" t="str">
        <f>'Oferta - SA'!H19</f>
        <v xml:space="preserve"> - Bancas
 - Botes de basura
 - Quiosco
 - Fuente</v>
      </c>
      <c r="I19" s="84" t="s">
        <v>658</v>
      </c>
      <c r="J19" s="34" t="str">
        <f>'Oferta - SA'!J19</f>
        <v xml:space="preserve"> - Postes
</v>
      </c>
      <c r="K19" s="34" t="s">
        <v>586</v>
      </c>
      <c r="L19" s="34" t="str">
        <f>'Oferta - SA'!L19</f>
        <v xml:space="preserve"> - Piso adoquín
 - Piso concreto
 - Banquetas 
 - Guarniciones</v>
      </c>
      <c r="M19" s="34" t="s">
        <v>591</v>
      </c>
    </row>
    <row r="20" spans="2:13" ht="64.8" x14ac:dyDescent="0.45">
      <c r="B20" s="31">
        <f>'Oferta - SA'!B20</f>
        <v>13</v>
      </c>
      <c r="C20" s="32" t="str">
        <f>'Oferta - SA'!C20</f>
        <v>Barrio de Guadalupe</v>
      </c>
      <c r="D20" s="33" t="str">
        <f>'Oferta - SA'!D20</f>
        <v>Parque de Guadalupe</v>
      </c>
      <c r="E20" s="35">
        <f>'Oferta - SA'!E20</f>
        <v>1435.3</v>
      </c>
      <c r="F20" s="34" t="str">
        <f>'Oferta - SA'!F20</f>
        <v xml:space="preserve"> - Diversos árboles  </v>
      </c>
      <c r="G20" s="34" t="s">
        <v>636</v>
      </c>
      <c r="H20" s="34" t="str">
        <f>'Oferta - SA'!H20</f>
        <v xml:space="preserve"> - Bancas
 - Botes de basura
 - Quiosco
 - Jardineras</v>
      </c>
      <c r="I20" s="34" t="s">
        <v>638</v>
      </c>
      <c r="J20" s="34" t="str">
        <f>'Oferta - SA'!J20</f>
        <v xml:space="preserve"> - Postes</v>
      </c>
      <c r="K20" s="34" t="s">
        <v>640</v>
      </c>
      <c r="L20" s="34" t="str">
        <f>'Oferta - SA'!L20</f>
        <v xml:space="preserve"> - Piso adoquín
 - Piso concreto
</v>
      </c>
      <c r="M20" s="34" t="s">
        <v>626</v>
      </c>
    </row>
    <row r="21" spans="2:13" ht="97.2" x14ac:dyDescent="0.45">
      <c r="B21" s="31">
        <f>'Oferta - SA'!B21</f>
        <v>14</v>
      </c>
      <c r="C21" s="32" t="str">
        <f>'Oferta - SA'!C21</f>
        <v>Barrio de San Francisco</v>
      </c>
      <c r="D21" s="33" t="str">
        <f>'Oferta - SA'!D21</f>
        <v>Parque San Francisco</v>
      </c>
      <c r="E21" s="35">
        <f>'Oferta - SA'!E21</f>
        <v>4284.2</v>
      </c>
      <c r="F21" s="34" t="str">
        <f>'Oferta - SA'!F21</f>
        <v xml:space="preserve"> - Diversos árboles  </v>
      </c>
      <c r="G21" s="34" t="s">
        <v>636</v>
      </c>
      <c r="H21" s="34" t="str">
        <f>'Oferta - SA'!H21</f>
        <v xml:space="preserve"> - Bancas
 - Botes de basura</v>
      </c>
      <c r="I21" s="34" t="s">
        <v>642</v>
      </c>
      <c r="J21" s="34" t="str">
        <f>'Oferta - SA'!J21</f>
        <v xml:space="preserve"> - Postes
</v>
      </c>
      <c r="K21" s="34" t="s">
        <v>586</v>
      </c>
      <c r="L21" s="34" t="str">
        <f>'Oferta - SA'!L21</f>
        <v xml:space="preserve"> - Piso cerámico
 - Piso adoquín
 - Piso concreto estampado y escobillado
 </v>
      </c>
      <c r="M21" s="34" t="s">
        <v>643</v>
      </c>
    </row>
    <row r="22" spans="2:13" ht="97.2" x14ac:dyDescent="0.45">
      <c r="B22" s="31">
        <f>'Oferta - SA'!B22</f>
        <v>15</v>
      </c>
      <c r="C22" s="32" t="str">
        <f>'Oferta - SA'!C22</f>
        <v>Barrio de San Francisco</v>
      </c>
      <c r="D22" s="33" t="str">
        <f>'Oferta - SA'!D22</f>
        <v>Plazuela San Francisco</v>
      </c>
      <c r="E22" s="35">
        <f>'Oferta - SA'!E22</f>
        <v>1739.9</v>
      </c>
      <c r="F22" s="33" t="str">
        <f>'Oferta - SA'!F22</f>
        <v>n.a.</v>
      </c>
      <c r="G22" s="33" t="s">
        <v>113</v>
      </c>
      <c r="H22" s="34" t="str">
        <f>'Oferta - SA'!H22</f>
        <v xml:space="preserve"> - Bancas
</v>
      </c>
      <c r="I22" s="34" t="s">
        <v>645</v>
      </c>
      <c r="J22" s="34" t="str">
        <f>'Oferta - SA'!J22</f>
        <v xml:space="preserve"> - Postes
</v>
      </c>
      <c r="K22" s="34" t="s">
        <v>586</v>
      </c>
      <c r="L22" s="34" t="str">
        <f>'Oferta - SA'!L22</f>
        <v xml:space="preserve"> - Piso cerámico
 - Piso adoquín
 - Piso concreto estampado y escobillado
 </v>
      </c>
      <c r="M22" s="34" t="s">
        <v>643</v>
      </c>
    </row>
    <row r="23" spans="2:13" x14ac:dyDescent="0.45">
      <c r="B23" s="96" t="s">
        <v>83</v>
      </c>
      <c r="C23" s="97"/>
      <c r="D23" s="98"/>
      <c r="E23" s="35">
        <f>SUM(E8:E22)</f>
        <v>69509.399999999994</v>
      </c>
      <c r="F23" s="34"/>
      <c r="G23" s="34"/>
      <c r="H23" s="34"/>
      <c r="I23" s="34"/>
      <c r="J23" s="34"/>
      <c r="K23" s="34"/>
      <c r="L23" s="34"/>
      <c r="M23" s="34"/>
    </row>
    <row r="25" spans="2:13" x14ac:dyDescent="0.45">
      <c r="B25" s="11" t="s">
        <v>85</v>
      </c>
    </row>
    <row r="26" spans="2:13" ht="16.95" customHeight="1" x14ac:dyDescent="0.45">
      <c r="B26" s="94" t="s">
        <v>8</v>
      </c>
      <c r="C26" s="94" t="s">
        <v>52</v>
      </c>
      <c r="D26" s="94" t="s">
        <v>53</v>
      </c>
      <c r="E26" s="94" t="s">
        <v>25</v>
      </c>
      <c r="F26" s="38" t="s">
        <v>98</v>
      </c>
      <c r="G26" s="38" t="s">
        <v>56</v>
      </c>
      <c r="H26" s="38" t="s">
        <v>57</v>
      </c>
      <c r="I26" s="38" t="s">
        <v>87</v>
      </c>
    </row>
    <row r="27" spans="2:13" x14ac:dyDescent="0.45">
      <c r="B27" s="95"/>
      <c r="C27" s="95"/>
      <c r="D27" s="95"/>
      <c r="E27" s="95"/>
      <c r="F27" s="99" t="s">
        <v>55</v>
      </c>
      <c r="G27" s="100"/>
      <c r="H27" s="100"/>
      <c r="I27" s="100"/>
    </row>
    <row r="28" spans="2:13" x14ac:dyDescent="0.45">
      <c r="B28" s="31">
        <f>'Oferta - SA'!B28</f>
        <v>1</v>
      </c>
      <c r="C28" s="32" t="str">
        <f>'Oferta - SA'!C28</f>
        <v>Barrio de San Román</v>
      </c>
      <c r="D28" s="40" t="str">
        <f>'Oferta - SA'!D28</f>
        <v>Parroquia Santuario del Cristo Negro</v>
      </c>
      <c r="E28" s="35">
        <f>'Oferta - SA'!E28</f>
        <v>3234.3</v>
      </c>
      <c r="F28" s="34" t="s">
        <v>647</v>
      </c>
      <c r="G28" s="34" t="s">
        <v>663</v>
      </c>
      <c r="H28" s="34" t="s">
        <v>647</v>
      </c>
      <c r="I28" s="34" t="s">
        <v>647</v>
      </c>
    </row>
    <row r="29" spans="2:13" x14ac:dyDescent="0.45">
      <c r="B29" s="31">
        <f>'Oferta - SA'!B29</f>
        <v>2</v>
      </c>
      <c r="C29" s="32" t="str">
        <f>'Oferta - SA'!C29</f>
        <v>Zona Centro</v>
      </c>
      <c r="D29" s="40" t="str">
        <f>'Oferta - SA'!D29</f>
        <v>Templo de San José (Ex - Convento)</v>
      </c>
      <c r="E29" s="35">
        <f>'Oferta - SA'!E29</f>
        <v>2152.6999999999998</v>
      </c>
      <c r="F29" s="34" t="s">
        <v>647</v>
      </c>
      <c r="G29" s="34" t="s">
        <v>663</v>
      </c>
      <c r="H29" s="34" t="s">
        <v>647</v>
      </c>
      <c r="I29" s="34" t="s">
        <v>647</v>
      </c>
    </row>
    <row r="30" spans="2:13" x14ac:dyDescent="0.45">
      <c r="B30" s="31">
        <f>'Oferta - SA'!B30</f>
        <v>3</v>
      </c>
      <c r="C30" s="32" t="str">
        <f>'Oferta - SA'!C30</f>
        <v>Zona Centro</v>
      </c>
      <c r="D30" s="40" t="str">
        <f>'Oferta - SA'!D30</f>
        <v>Iglesia de San Roque y San Francisquito</v>
      </c>
      <c r="E30" s="35">
        <f>'Oferta - SA'!E30</f>
        <v>956.2</v>
      </c>
      <c r="F30" s="34" t="s">
        <v>647</v>
      </c>
      <c r="G30" s="34" t="s">
        <v>659</v>
      </c>
      <c r="H30" s="34" t="s">
        <v>647</v>
      </c>
      <c r="I30" s="34" t="s">
        <v>647</v>
      </c>
    </row>
    <row r="31" spans="2:13" ht="32.4" x14ac:dyDescent="0.45">
      <c r="B31" s="31">
        <f>'Oferta - SA'!B31</f>
        <v>4</v>
      </c>
      <c r="C31" s="32" t="str">
        <f>'Oferta - SA'!C31</f>
        <v>Zona Centro</v>
      </c>
      <c r="D31" s="40" t="str">
        <f>'Oferta - SA'!D31</f>
        <v>Santa Iglesia Catedral de Nuestra Señora de la Inmaculada Concepción</v>
      </c>
      <c r="E31" s="35">
        <f>'Oferta - SA'!E31</f>
        <v>4884.3999999999996</v>
      </c>
      <c r="F31" s="34" t="s">
        <v>647</v>
      </c>
      <c r="G31" s="34" t="s">
        <v>663</v>
      </c>
      <c r="H31" s="34" t="s">
        <v>647</v>
      </c>
      <c r="I31" s="34" t="s">
        <v>647</v>
      </c>
    </row>
    <row r="32" spans="2:13" x14ac:dyDescent="0.45">
      <c r="B32" s="31">
        <f>'Oferta - SA'!B32</f>
        <v>5</v>
      </c>
      <c r="C32" s="32" t="str">
        <f>'Oferta - SA'!C32</f>
        <v>Zona Centro</v>
      </c>
      <c r="D32" s="40" t="str">
        <f>'Oferta - SA'!D32</f>
        <v>Templo del Dulce Nombre de Jesús</v>
      </c>
      <c r="E32" s="35">
        <f>'Oferta - SA'!E32</f>
        <v>1003.9</v>
      </c>
      <c r="F32" s="34" t="s">
        <v>647</v>
      </c>
      <c r="G32" s="34" t="s">
        <v>663</v>
      </c>
      <c r="H32" s="34" t="s">
        <v>647</v>
      </c>
      <c r="I32" s="34" t="s">
        <v>647</v>
      </c>
    </row>
    <row r="33" spans="2:13" x14ac:dyDescent="0.45">
      <c r="B33" s="31">
        <f>'Oferta - SA'!B33</f>
        <v>6</v>
      </c>
      <c r="C33" s="32" t="str">
        <f>'Oferta - SA'!C33</f>
        <v>Zona Centro</v>
      </c>
      <c r="D33" s="40" t="str">
        <f>'Oferta - SA'!D33</f>
        <v>Templo de San Juan de Dios</v>
      </c>
      <c r="E33" s="35">
        <f>'Oferta - SA'!E33</f>
        <v>773.9</v>
      </c>
      <c r="F33" s="34" t="s">
        <v>647</v>
      </c>
      <c r="G33" s="34" t="s">
        <v>663</v>
      </c>
      <c r="H33" s="34" t="s">
        <v>647</v>
      </c>
      <c r="I33" s="34" t="s">
        <v>647</v>
      </c>
    </row>
    <row r="34" spans="2:13" ht="32.4" x14ac:dyDescent="0.45">
      <c r="B34" s="31">
        <f>'Oferta - SA'!B34</f>
        <v>7</v>
      </c>
      <c r="C34" s="32" t="str">
        <f>'Oferta - SA'!C34</f>
        <v>Barrio de Guadalupe</v>
      </c>
      <c r="D34" s="40" t="str">
        <f>'Oferta - SA'!D34</f>
        <v>Santuario Diocesano de Nuestra Señora de Guadalupe</v>
      </c>
      <c r="E34" s="35">
        <f>'Oferta - SA'!E34</f>
        <v>1472.2</v>
      </c>
      <c r="F34" s="34" t="s">
        <v>647</v>
      </c>
      <c r="G34" s="34" t="s">
        <v>663</v>
      </c>
      <c r="H34" s="34" t="s">
        <v>647</v>
      </c>
      <c r="I34" s="34" t="s">
        <v>647</v>
      </c>
    </row>
    <row r="35" spans="2:13" x14ac:dyDescent="0.45">
      <c r="B35" s="31">
        <f>'Oferta - SA'!B35</f>
        <v>8</v>
      </c>
      <c r="C35" s="32" t="str">
        <f>'Oferta - SA'!C35</f>
        <v>Barrio de San Francisco</v>
      </c>
      <c r="D35" s="40" t="str">
        <f>'Oferta - SA'!D35</f>
        <v>Parroquia San Francisco de Asís</v>
      </c>
      <c r="E35" s="35">
        <f>'Oferta - SA'!E35</f>
        <v>2331.1</v>
      </c>
      <c r="F35" s="34" t="s">
        <v>647</v>
      </c>
      <c r="G35" s="34" t="s">
        <v>663</v>
      </c>
      <c r="H35" s="34" t="s">
        <v>647</v>
      </c>
      <c r="I35" s="34" t="s">
        <v>647</v>
      </c>
    </row>
    <row r="36" spans="2:13" x14ac:dyDescent="0.45">
      <c r="B36" s="96" t="s">
        <v>83</v>
      </c>
      <c r="C36" s="97"/>
      <c r="D36" s="98"/>
      <c r="E36" s="35">
        <f>SUM(E28:E35)</f>
        <v>16808.699999999997</v>
      </c>
      <c r="F36" s="34"/>
      <c r="G36" s="34"/>
      <c r="H36" s="34"/>
      <c r="I36" s="34"/>
    </row>
    <row r="37" spans="2:13" x14ac:dyDescent="0.45">
      <c r="B37" s="41"/>
      <c r="C37" s="41"/>
      <c r="D37" s="41"/>
      <c r="E37" s="42"/>
      <c r="F37" s="43"/>
      <c r="G37" s="44"/>
      <c r="H37" s="44"/>
      <c r="I37" s="44"/>
      <c r="J37" s="44"/>
      <c r="K37" s="37"/>
      <c r="L37" s="37"/>
      <c r="M37" s="37"/>
    </row>
    <row r="38" spans="2:13" x14ac:dyDescent="0.45">
      <c r="B38" s="11" t="s">
        <v>97</v>
      </c>
    </row>
    <row r="39" spans="2:13" ht="16.95" customHeight="1" x14ac:dyDescent="0.45">
      <c r="B39" s="94" t="s">
        <v>8</v>
      </c>
      <c r="C39" s="94" t="s">
        <v>52</v>
      </c>
      <c r="D39" s="94" t="s">
        <v>53</v>
      </c>
      <c r="E39" s="94" t="s">
        <v>25</v>
      </c>
      <c r="F39" s="94" t="s">
        <v>24</v>
      </c>
      <c r="G39" s="38" t="s">
        <v>98</v>
      </c>
      <c r="H39" s="38" t="s">
        <v>56</v>
      </c>
      <c r="I39" s="38" t="s">
        <v>54</v>
      </c>
      <c r="J39" s="38" t="s">
        <v>87</v>
      </c>
    </row>
    <row r="40" spans="2:13" x14ac:dyDescent="0.45">
      <c r="B40" s="95"/>
      <c r="C40" s="95"/>
      <c r="D40" s="95"/>
      <c r="E40" s="95"/>
      <c r="F40" s="95"/>
      <c r="G40" s="99" t="s">
        <v>55</v>
      </c>
      <c r="H40" s="100"/>
      <c r="I40" s="100"/>
      <c r="J40" s="100"/>
    </row>
    <row r="41" spans="2:13" x14ac:dyDescent="0.45">
      <c r="B41" s="31">
        <f>'Oferta - SA'!B41</f>
        <v>1</v>
      </c>
      <c r="C41" s="32" t="str">
        <f>'Oferta - SA'!C41</f>
        <v>Zona Centro</v>
      </c>
      <c r="D41" s="40" t="str">
        <f>'Oferta - SA'!D41</f>
        <v>Baluarte de Santa Rosa</v>
      </c>
      <c r="E41" s="35">
        <f>'Oferta - SA'!E41</f>
        <v>1165.7</v>
      </c>
      <c r="F41" s="35" t="str">
        <f>'Oferta - SA'!F41</f>
        <v>n.a.</v>
      </c>
      <c r="G41" s="34" t="s">
        <v>647</v>
      </c>
      <c r="H41" s="34" t="s">
        <v>663</v>
      </c>
      <c r="I41" s="33" t="s">
        <v>113</v>
      </c>
      <c r="J41" s="33" t="s">
        <v>113</v>
      </c>
    </row>
    <row r="42" spans="2:13" x14ac:dyDescent="0.45">
      <c r="B42" s="31">
        <f>'Oferta - SA'!B42</f>
        <v>2</v>
      </c>
      <c r="C42" s="32" t="str">
        <f>'Oferta - SA'!C42</f>
        <v>Zona Centro</v>
      </c>
      <c r="D42" s="40" t="str">
        <f>'Oferta - SA'!D42</f>
        <v>Baluarte de San Carlos</v>
      </c>
      <c r="E42" s="35">
        <f>'Oferta - SA'!E42</f>
        <v>841.1</v>
      </c>
      <c r="F42" s="35" t="str">
        <f>'Oferta - SA'!F42</f>
        <v>n.a.</v>
      </c>
      <c r="G42" s="34" t="s">
        <v>647</v>
      </c>
      <c r="H42" s="34" t="s">
        <v>663</v>
      </c>
      <c r="I42" s="33" t="s">
        <v>113</v>
      </c>
      <c r="J42" s="33" t="s">
        <v>113</v>
      </c>
    </row>
    <row r="43" spans="2:13" x14ac:dyDescent="0.45">
      <c r="B43" s="31">
        <f>'Oferta - SA'!B43</f>
        <v>3</v>
      </c>
      <c r="C43" s="32" t="str">
        <f>'Oferta - SA'!C43</f>
        <v>Zona Centro</v>
      </c>
      <c r="D43" s="40" t="str">
        <f>'Oferta - SA'!D43</f>
        <v>Baluarte de San Juan</v>
      </c>
      <c r="E43" s="35">
        <f>'Oferta - SA'!E43</f>
        <v>767.4</v>
      </c>
      <c r="F43" s="35" t="str">
        <f>'Oferta - SA'!F43</f>
        <v>n.a.</v>
      </c>
      <c r="G43" s="34" t="s">
        <v>647</v>
      </c>
      <c r="H43" s="34" t="s">
        <v>663</v>
      </c>
      <c r="I43" s="33" t="s">
        <v>113</v>
      </c>
      <c r="J43" s="33" t="s">
        <v>113</v>
      </c>
    </row>
    <row r="44" spans="2:13" x14ac:dyDescent="0.45">
      <c r="B44" s="31">
        <f>'Oferta - SA'!B44</f>
        <v>4</v>
      </c>
      <c r="C44" s="32" t="str">
        <f>'Oferta - SA'!C44</f>
        <v>Zona Centro</v>
      </c>
      <c r="D44" s="40" t="str">
        <f>'Oferta - SA'!D44</f>
        <v>Baluarte de Soledad</v>
      </c>
      <c r="E44" s="35">
        <f>'Oferta - SA'!E44</f>
        <v>2343.8000000000002</v>
      </c>
      <c r="F44" s="35" t="str">
        <f>'Oferta - SA'!F44</f>
        <v>n.a.</v>
      </c>
      <c r="G44" s="34" t="s">
        <v>647</v>
      </c>
      <c r="H44" s="34" t="s">
        <v>663</v>
      </c>
      <c r="I44" s="33" t="s">
        <v>113</v>
      </c>
      <c r="J44" s="33" t="s">
        <v>113</v>
      </c>
    </row>
    <row r="45" spans="2:13" x14ac:dyDescent="0.45">
      <c r="B45" s="31">
        <f>'Oferta - SA'!B45</f>
        <v>5</v>
      </c>
      <c r="C45" s="32" t="str">
        <f>'Oferta - SA'!C45</f>
        <v>Zona Centro</v>
      </c>
      <c r="D45" s="40" t="str">
        <f>'Oferta - SA'!D45</f>
        <v>Baluarte de Santiago</v>
      </c>
      <c r="E45" s="35">
        <f>'Oferta - SA'!E45</f>
        <v>904.3</v>
      </c>
      <c r="F45" s="35" t="str">
        <f>'Oferta - SA'!F45</f>
        <v>n.a.</v>
      </c>
      <c r="G45" s="34" t="s">
        <v>647</v>
      </c>
      <c r="H45" s="34" t="s">
        <v>663</v>
      </c>
      <c r="I45" s="34" t="s">
        <v>647</v>
      </c>
      <c r="J45" s="34" t="s">
        <v>647</v>
      </c>
    </row>
    <row r="46" spans="2:13" x14ac:dyDescent="0.45">
      <c r="B46" s="31">
        <f>'Oferta - SA'!B46</f>
        <v>6</v>
      </c>
      <c r="C46" s="32" t="str">
        <f>'Oferta - SA'!C46</f>
        <v>Zona Centro</v>
      </c>
      <c r="D46" s="40" t="str">
        <f>'Oferta - SA'!D46</f>
        <v>Baluarte de San Francisco</v>
      </c>
      <c r="E46" s="35">
        <f>'Oferta - SA'!E46</f>
        <v>1341.7</v>
      </c>
      <c r="F46" s="35" t="str">
        <f>'Oferta - SA'!F46</f>
        <v>n.a.</v>
      </c>
      <c r="G46" s="34" t="s">
        <v>647</v>
      </c>
      <c r="H46" s="34" t="s">
        <v>663</v>
      </c>
      <c r="I46" s="33" t="s">
        <v>113</v>
      </c>
      <c r="J46" s="33" t="s">
        <v>113</v>
      </c>
    </row>
    <row r="47" spans="2:13" x14ac:dyDescent="0.45">
      <c r="B47" s="31">
        <f>'Oferta - SA'!B47</f>
        <v>7</v>
      </c>
      <c r="C47" s="32" t="str">
        <f>'Oferta - SA'!C47</f>
        <v>Zona Centro</v>
      </c>
      <c r="D47" s="40" t="str">
        <f>'Oferta - SA'!D47</f>
        <v>Baluarte de San Pedro</v>
      </c>
      <c r="E47" s="35">
        <f>'Oferta - SA'!E47</f>
        <v>780.4</v>
      </c>
      <c r="F47" s="35" t="str">
        <f>'Oferta - SA'!F47</f>
        <v>n.a.</v>
      </c>
      <c r="G47" s="34" t="s">
        <v>647</v>
      </c>
      <c r="H47" s="34" t="s">
        <v>663</v>
      </c>
      <c r="I47" s="33" t="s">
        <v>113</v>
      </c>
      <c r="J47" s="33" t="s">
        <v>113</v>
      </c>
    </row>
    <row r="48" spans="2:13" x14ac:dyDescent="0.45">
      <c r="B48" s="31">
        <f>'Oferta - SA'!B48</f>
        <v>8</v>
      </c>
      <c r="C48" s="32" t="str">
        <f>'Oferta - SA'!C48</f>
        <v>Zona Centro</v>
      </c>
      <c r="D48" s="40" t="str">
        <f>'Oferta - SA'!D48</f>
        <v>Puerta de Mar</v>
      </c>
      <c r="E48" s="35" t="str">
        <f>'Oferta - SA'!E48</f>
        <v>n.a.</v>
      </c>
      <c r="F48" s="35">
        <f>'Oferta - SA'!F48</f>
        <v>10.199999999999999</v>
      </c>
      <c r="G48" s="34" t="s">
        <v>647</v>
      </c>
      <c r="H48" s="34" t="s">
        <v>663</v>
      </c>
      <c r="I48" s="33" t="s">
        <v>113</v>
      </c>
      <c r="J48" s="33" t="s">
        <v>113</v>
      </c>
    </row>
    <row r="49" spans="2:10" x14ac:dyDescent="0.45">
      <c r="B49" s="31">
        <f>'Oferta - SA'!B49</f>
        <v>9</v>
      </c>
      <c r="C49" s="32" t="str">
        <f>'Oferta - SA'!C49</f>
        <v>Zona Centro</v>
      </c>
      <c r="D49" s="40" t="str">
        <f>'Oferta - SA'!D49</f>
        <v>Puerta de Tierra</v>
      </c>
      <c r="E49" s="35" t="str">
        <f>'Oferta - SA'!E49</f>
        <v>n.a.</v>
      </c>
      <c r="F49" s="35">
        <f>'Oferta - SA'!F49</f>
        <v>10.199999999999999</v>
      </c>
      <c r="G49" s="34" t="s">
        <v>647</v>
      </c>
      <c r="H49" s="34" t="s">
        <v>663</v>
      </c>
      <c r="I49" s="33" t="s">
        <v>113</v>
      </c>
      <c r="J49" s="33" t="s">
        <v>113</v>
      </c>
    </row>
    <row r="50" spans="2:10" x14ac:dyDescent="0.45">
      <c r="B50" s="31">
        <f>'Oferta - SA'!B50</f>
        <v>10</v>
      </c>
      <c r="C50" s="32" t="str">
        <f>'Oferta - SA'!C50</f>
        <v>Zona Centro</v>
      </c>
      <c r="D50" s="40" t="str">
        <f>'Oferta - SA'!D50</f>
        <v>Puerta del Comercio</v>
      </c>
      <c r="E50" s="35" t="str">
        <f>'Oferta - SA'!E50</f>
        <v>n.a.</v>
      </c>
      <c r="F50" s="35">
        <f>'Oferta - SA'!F50</f>
        <v>6.4</v>
      </c>
      <c r="G50" s="34" t="s">
        <v>647</v>
      </c>
      <c r="H50" s="34" t="s">
        <v>663</v>
      </c>
      <c r="I50" s="33" t="s">
        <v>113</v>
      </c>
      <c r="J50" s="33" t="s">
        <v>113</v>
      </c>
    </row>
    <row r="51" spans="2:10" x14ac:dyDescent="0.45">
      <c r="B51" s="31">
        <f>'Oferta - SA'!B51</f>
        <v>11</v>
      </c>
      <c r="C51" s="32" t="str">
        <f>'Oferta - SA'!C51</f>
        <v>Zona Centro</v>
      </c>
      <c r="D51" s="40" t="str">
        <f>'Oferta - SA'!D51</f>
        <v>Muralla San Carlos</v>
      </c>
      <c r="E51" s="35" t="str">
        <f>'Oferta - SA'!E51</f>
        <v>n.a.</v>
      </c>
      <c r="F51" s="35">
        <f>'Oferta - SA'!F51</f>
        <v>101</v>
      </c>
      <c r="G51" s="34" t="s">
        <v>646</v>
      </c>
      <c r="H51" s="34" t="s">
        <v>659</v>
      </c>
      <c r="I51" s="33" t="s">
        <v>113</v>
      </c>
      <c r="J51" s="33" t="s">
        <v>113</v>
      </c>
    </row>
    <row r="52" spans="2:10" x14ac:dyDescent="0.45">
      <c r="B52" s="31">
        <f>'Oferta - SA'!B52</f>
        <v>12</v>
      </c>
      <c r="C52" s="32" t="str">
        <f>'Oferta - SA'!C52</f>
        <v>Zona Centro</v>
      </c>
      <c r="D52" s="40" t="str">
        <f>'Oferta - SA'!D52</f>
        <v>Muralla San Juan</v>
      </c>
      <c r="E52" s="35" t="str">
        <f>'Oferta - SA'!E52</f>
        <v>n.a.</v>
      </c>
      <c r="F52" s="35">
        <f>'Oferta - SA'!F52</f>
        <v>540.5</v>
      </c>
      <c r="G52" s="34" t="s">
        <v>647</v>
      </c>
      <c r="H52" s="34" t="s">
        <v>663</v>
      </c>
      <c r="I52" s="33" t="s">
        <v>113</v>
      </c>
      <c r="J52" s="33" t="s">
        <v>113</v>
      </c>
    </row>
    <row r="53" spans="2:10" x14ac:dyDescent="0.45">
      <c r="B53" s="31">
        <f>'Oferta - SA'!B53</f>
        <v>13</v>
      </c>
      <c r="C53" s="32" t="str">
        <f>'Oferta - SA'!C53</f>
        <v>Zona Centro</v>
      </c>
      <c r="D53" s="40" t="str">
        <f>'Oferta - SA'!D53</f>
        <v>Muralla Soledad</v>
      </c>
      <c r="E53" s="35" t="str">
        <f>'Oferta - SA'!E53</f>
        <v>n.a.</v>
      </c>
      <c r="F53" s="35">
        <f>'Oferta - SA'!F53</f>
        <v>379.3</v>
      </c>
      <c r="G53" s="34" t="s">
        <v>647</v>
      </c>
      <c r="H53" s="34" t="s">
        <v>663</v>
      </c>
      <c r="I53" s="33" t="s">
        <v>113</v>
      </c>
      <c r="J53" s="33" t="s">
        <v>113</v>
      </c>
    </row>
    <row r="54" spans="2:10" x14ac:dyDescent="0.45">
      <c r="B54" s="31">
        <f>'Oferta - SA'!B54</f>
        <v>14</v>
      </c>
      <c r="C54" s="32" t="str">
        <f>'Oferta - SA'!C54</f>
        <v>Zona Centro</v>
      </c>
      <c r="D54" s="40" t="str">
        <f>'Oferta - SA'!D54</f>
        <v>Muralla San Pedro</v>
      </c>
      <c r="E54" s="35" t="str">
        <f>'Oferta - SA'!E54</f>
        <v>n.a.</v>
      </c>
      <c r="F54" s="35">
        <f>'Oferta - SA'!F54</f>
        <v>129</v>
      </c>
      <c r="G54" s="34" t="s">
        <v>646</v>
      </c>
      <c r="H54" s="34" t="s">
        <v>659</v>
      </c>
      <c r="I54" s="33" t="s">
        <v>113</v>
      </c>
      <c r="J54" s="33" t="s">
        <v>113</v>
      </c>
    </row>
    <row r="55" spans="2:10" x14ac:dyDescent="0.45">
      <c r="B55" s="96" t="s">
        <v>83</v>
      </c>
      <c r="C55" s="97"/>
      <c r="D55" s="98"/>
      <c r="E55" s="35">
        <f>SUM(E41:E54)</f>
        <v>8144.4</v>
      </c>
      <c r="F55" s="35">
        <f>SUM(F41:F54)</f>
        <v>1176.5999999999999</v>
      </c>
      <c r="G55" s="34"/>
      <c r="H55" s="34"/>
      <c r="I55" s="34"/>
      <c r="J55" s="34"/>
    </row>
    <row r="57" spans="2:10" x14ac:dyDescent="0.45">
      <c r="B57" s="11" t="s">
        <v>114</v>
      </c>
    </row>
    <row r="58" spans="2:10" ht="15" customHeight="1" x14ac:dyDescent="0.45">
      <c r="B58" s="94" t="s">
        <v>8</v>
      </c>
      <c r="C58" s="94" t="s">
        <v>52</v>
      </c>
      <c r="D58" s="94" t="s">
        <v>162</v>
      </c>
      <c r="E58" s="94" t="s">
        <v>530</v>
      </c>
      <c r="F58" s="94" t="s">
        <v>529</v>
      </c>
      <c r="G58" s="94" t="s">
        <v>531</v>
      </c>
      <c r="H58" s="94" t="s">
        <v>532</v>
      </c>
      <c r="I58" s="94" t="s">
        <v>533</v>
      </c>
      <c r="J58" s="94" t="s">
        <v>534</v>
      </c>
    </row>
    <row r="59" spans="2:10" x14ac:dyDescent="0.45">
      <c r="B59" s="95"/>
      <c r="C59" s="95"/>
      <c r="D59" s="95"/>
      <c r="E59" s="95"/>
      <c r="F59" s="95"/>
      <c r="G59" s="95"/>
      <c r="H59" s="95"/>
      <c r="I59" s="95"/>
      <c r="J59" s="95"/>
    </row>
    <row r="60" spans="2:10" x14ac:dyDescent="0.45">
      <c r="B60" s="31">
        <v>1</v>
      </c>
      <c r="C60" s="32" t="s">
        <v>66</v>
      </c>
      <c r="D60" s="40" t="s">
        <v>115</v>
      </c>
      <c r="E60" s="70">
        <v>13</v>
      </c>
      <c r="F60" s="35">
        <v>2683.2000000000003</v>
      </c>
      <c r="G60" s="70">
        <f>E60-I60</f>
        <v>13</v>
      </c>
      <c r="H60" s="70">
        <f>F60-J60</f>
        <v>2683.2000000000003</v>
      </c>
      <c r="I60" s="70">
        <v>0</v>
      </c>
      <c r="J60" s="35">
        <v>0</v>
      </c>
    </row>
    <row r="61" spans="2:10" x14ac:dyDescent="0.45">
      <c r="B61" s="31">
        <v>2</v>
      </c>
      <c r="C61" s="32" t="s">
        <v>66</v>
      </c>
      <c r="D61" s="40" t="s">
        <v>116</v>
      </c>
      <c r="E61" s="70">
        <v>3</v>
      </c>
      <c r="F61" s="35">
        <v>224.70000000000002</v>
      </c>
      <c r="G61" s="70">
        <f t="shared" ref="G61:H106" si="0">E61-I61</f>
        <v>3</v>
      </c>
      <c r="H61" s="70">
        <f t="shared" si="0"/>
        <v>224.70000000000002</v>
      </c>
      <c r="I61" s="70">
        <v>0</v>
      </c>
      <c r="J61" s="70">
        <v>0</v>
      </c>
    </row>
    <row r="62" spans="2:10" x14ac:dyDescent="0.45">
      <c r="B62" s="31">
        <v>3</v>
      </c>
      <c r="C62" s="32" t="s">
        <v>66</v>
      </c>
      <c r="D62" s="40" t="s">
        <v>117</v>
      </c>
      <c r="E62" s="70">
        <v>8</v>
      </c>
      <c r="F62" s="35">
        <v>1194.4000000000001</v>
      </c>
      <c r="G62" s="70">
        <f t="shared" si="0"/>
        <v>8</v>
      </c>
      <c r="H62" s="70">
        <f t="shared" si="0"/>
        <v>1194.4000000000001</v>
      </c>
      <c r="I62" s="70">
        <v>0</v>
      </c>
      <c r="J62" s="70">
        <v>0</v>
      </c>
    </row>
    <row r="63" spans="2:10" x14ac:dyDescent="0.45">
      <c r="B63" s="31">
        <v>4</v>
      </c>
      <c r="C63" s="32" t="s">
        <v>66</v>
      </c>
      <c r="D63" s="40" t="s">
        <v>118</v>
      </c>
      <c r="E63" s="70">
        <v>18</v>
      </c>
      <c r="F63" s="35">
        <v>1924.2</v>
      </c>
      <c r="G63" s="70">
        <f t="shared" si="0"/>
        <v>18</v>
      </c>
      <c r="H63" s="70">
        <f t="shared" si="0"/>
        <v>1924.2</v>
      </c>
      <c r="I63" s="70">
        <v>0</v>
      </c>
      <c r="J63" s="70">
        <v>0</v>
      </c>
    </row>
    <row r="64" spans="2:10" x14ac:dyDescent="0.45">
      <c r="B64" s="31">
        <v>5</v>
      </c>
      <c r="C64" s="32" t="s">
        <v>66</v>
      </c>
      <c r="D64" s="40" t="s">
        <v>119</v>
      </c>
      <c r="E64" s="70">
        <v>14</v>
      </c>
      <c r="F64" s="35">
        <v>3011.4</v>
      </c>
      <c r="G64" s="70">
        <f t="shared" si="0"/>
        <v>14</v>
      </c>
      <c r="H64" s="70">
        <f t="shared" si="0"/>
        <v>3011.4</v>
      </c>
      <c r="I64" s="70">
        <v>0</v>
      </c>
      <c r="J64" s="70">
        <v>0</v>
      </c>
    </row>
    <row r="65" spans="2:10" x14ac:dyDescent="0.45">
      <c r="B65" s="31">
        <v>6</v>
      </c>
      <c r="C65" s="32" t="s">
        <v>66</v>
      </c>
      <c r="D65" s="40" t="s">
        <v>120</v>
      </c>
      <c r="E65" s="70">
        <v>23</v>
      </c>
      <c r="F65" s="35">
        <v>5198.3</v>
      </c>
      <c r="G65" s="70">
        <f t="shared" si="0"/>
        <v>23</v>
      </c>
      <c r="H65" s="70">
        <f t="shared" si="0"/>
        <v>5198.3</v>
      </c>
      <c r="I65" s="70">
        <v>0</v>
      </c>
      <c r="J65" s="70">
        <v>0</v>
      </c>
    </row>
    <row r="66" spans="2:10" x14ac:dyDescent="0.45">
      <c r="B66" s="31">
        <v>7</v>
      </c>
      <c r="C66" s="32" t="s">
        <v>66</v>
      </c>
      <c r="D66" s="40" t="s">
        <v>121</v>
      </c>
      <c r="E66" s="70">
        <v>18</v>
      </c>
      <c r="F66" s="35">
        <v>3659.4</v>
      </c>
      <c r="G66" s="70">
        <f t="shared" si="0"/>
        <v>18</v>
      </c>
      <c r="H66" s="70">
        <f t="shared" si="0"/>
        <v>3659.4</v>
      </c>
      <c r="I66" s="70">
        <v>0</v>
      </c>
      <c r="J66" s="70">
        <v>0</v>
      </c>
    </row>
    <row r="67" spans="2:10" x14ac:dyDescent="0.45">
      <c r="B67" s="31">
        <v>8</v>
      </c>
      <c r="C67" s="32" t="s">
        <v>66</v>
      </c>
      <c r="D67" s="40" t="s">
        <v>122</v>
      </c>
      <c r="E67" s="70">
        <v>4</v>
      </c>
      <c r="F67" s="35">
        <v>711.6</v>
      </c>
      <c r="G67" s="70">
        <f t="shared" si="0"/>
        <v>4</v>
      </c>
      <c r="H67" s="70">
        <f t="shared" si="0"/>
        <v>711.6</v>
      </c>
      <c r="I67" s="70">
        <v>0</v>
      </c>
      <c r="J67" s="70">
        <v>0</v>
      </c>
    </row>
    <row r="68" spans="2:10" x14ac:dyDescent="0.45">
      <c r="B68" s="31">
        <v>9</v>
      </c>
      <c r="C68" s="32" t="s">
        <v>66</v>
      </c>
      <c r="D68" s="40" t="s">
        <v>123</v>
      </c>
      <c r="E68" s="70">
        <v>20</v>
      </c>
      <c r="F68" s="35">
        <v>4200</v>
      </c>
      <c r="G68" s="70">
        <f t="shared" si="0"/>
        <v>20</v>
      </c>
      <c r="H68" s="70">
        <f t="shared" si="0"/>
        <v>4200</v>
      </c>
      <c r="I68" s="70">
        <v>0</v>
      </c>
      <c r="J68" s="70">
        <v>0</v>
      </c>
    </row>
    <row r="69" spans="2:10" x14ac:dyDescent="0.45">
      <c r="B69" s="31">
        <v>10</v>
      </c>
      <c r="C69" s="32" t="s">
        <v>66</v>
      </c>
      <c r="D69" s="40" t="s">
        <v>124</v>
      </c>
      <c r="E69" s="70">
        <v>22</v>
      </c>
      <c r="F69" s="35">
        <v>3011.8</v>
      </c>
      <c r="G69" s="70">
        <f t="shared" si="0"/>
        <v>22</v>
      </c>
      <c r="H69" s="70">
        <f t="shared" si="0"/>
        <v>3011.8</v>
      </c>
      <c r="I69" s="70">
        <v>0</v>
      </c>
      <c r="J69" s="70">
        <v>0</v>
      </c>
    </row>
    <row r="70" spans="2:10" x14ac:dyDescent="0.45">
      <c r="B70" s="31">
        <v>11</v>
      </c>
      <c r="C70" s="32" t="s">
        <v>66</v>
      </c>
      <c r="D70" s="40" t="s">
        <v>125</v>
      </c>
      <c r="E70" s="70">
        <v>23</v>
      </c>
      <c r="F70" s="35">
        <v>5352.0999999999995</v>
      </c>
      <c r="G70" s="70">
        <f t="shared" si="0"/>
        <v>23</v>
      </c>
      <c r="H70" s="70">
        <f t="shared" si="0"/>
        <v>5352.0999999999995</v>
      </c>
      <c r="I70" s="70">
        <v>0</v>
      </c>
      <c r="J70" s="70">
        <v>0</v>
      </c>
    </row>
    <row r="71" spans="2:10" x14ac:dyDescent="0.45">
      <c r="B71" s="31">
        <v>12</v>
      </c>
      <c r="C71" s="32" t="s">
        <v>66</v>
      </c>
      <c r="D71" s="40" t="s">
        <v>126</v>
      </c>
      <c r="E71" s="70">
        <v>20</v>
      </c>
      <c r="F71" s="35">
        <v>4520</v>
      </c>
      <c r="G71" s="70">
        <f t="shared" si="0"/>
        <v>20</v>
      </c>
      <c r="H71" s="70">
        <f t="shared" si="0"/>
        <v>4520</v>
      </c>
      <c r="I71" s="70">
        <v>0</v>
      </c>
      <c r="J71" s="70">
        <v>0</v>
      </c>
    </row>
    <row r="72" spans="2:10" x14ac:dyDescent="0.45">
      <c r="B72" s="31">
        <v>13</v>
      </c>
      <c r="C72" s="32" t="s">
        <v>66</v>
      </c>
      <c r="D72" s="40" t="s">
        <v>127</v>
      </c>
      <c r="E72" s="70">
        <v>29</v>
      </c>
      <c r="F72" s="35">
        <v>7180.4</v>
      </c>
      <c r="G72" s="70">
        <f t="shared" si="0"/>
        <v>29</v>
      </c>
      <c r="H72" s="70">
        <f t="shared" si="0"/>
        <v>7180.4</v>
      </c>
      <c r="I72" s="70">
        <v>0</v>
      </c>
      <c r="J72" s="70">
        <v>0</v>
      </c>
    </row>
    <row r="73" spans="2:10" x14ac:dyDescent="0.45">
      <c r="B73" s="31">
        <v>14</v>
      </c>
      <c r="C73" s="32" t="s">
        <v>66</v>
      </c>
      <c r="D73" s="40" t="s">
        <v>128</v>
      </c>
      <c r="E73" s="70">
        <v>25</v>
      </c>
      <c r="F73" s="35">
        <v>1675</v>
      </c>
      <c r="G73" s="70">
        <f t="shared" si="0"/>
        <v>25</v>
      </c>
      <c r="H73" s="70">
        <f t="shared" si="0"/>
        <v>1675</v>
      </c>
      <c r="I73" s="70">
        <v>0</v>
      </c>
      <c r="J73" s="70">
        <v>0</v>
      </c>
    </row>
    <row r="74" spans="2:10" x14ac:dyDescent="0.45">
      <c r="B74" s="31">
        <v>15</v>
      </c>
      <c r="C74" s="32" t="s">
        <v>66</v>
      </c>
      <c r="D74" s="40" t="s">
        <v>129</v>
      </c>
      <c r="E74" s="70">
        <v>15</v>
      </c>
      <c r="F74" s="35">
        <v>3097.5</v>
      </c>
      <c r="G74" s="70">
        <f t="shared" si="0"/>
        <v>15</v>
      </c>
      <c r="H74" s="70">
        <f t="shared" si="0"/>
        <v>3097.5</v>
      </c>
      <c r="I74" s="70">
        <v>0</v>
      </c>
      <c r="J74" s="70">
        <v>0</v>
      </c>
    </row>
    <row r="75" spans="2:10" x14ac:dyDescent="0.45">
      <c r="B75" s="31">
        <v>16</v>
      </c>
      <c r="C75" s="32" t="s">
        <v>66</v>
      </c>
      <c r="D75" s="40" t="s">
        <v>130</v>
      </c>
      <c r="E75" s="70">
        <v>21</v>
      </c>
      <c r="F75" s="35">
        <v>2585.1</v>
      </c>
      <c r="G75" s="70">
        <f t="shared" si="0"/>
        <v>21</v>
      </c>
      <c r="H75" s="70">
        <f t="shared" si="0"/>
        <v>2585.1</v>
      </c>
      <c r="I75" s="70">
        <v>0</v>
      </c>
      <c r="J75" s="70">
        <v>0</v>
      </c>
    </row>
    <row r="76" spans="2:10" x14ac:dyDescent="0.45">
      <c r="B76" s="31">
        <v>17</v>
      </c>
      <c r="C76" s="32" t="s">
        <v>66</v>
      </c>
      <c r="D76" s="40" t="s">
        <v>131</v>
      </c>
      <c r="E76" s="70">
        <v>26</v>
      </c>
      <c r="F76" s="35">
        <v>3278.6</v>
      </c>
      <c r="G76" s="70">
        <f t="shared" si="0"/>
        <v>26</v>
      </c>
      <c r="H76" s="70">
        <f t="shared" si="0"/>
        <v>3278.6</v>
      </c>
      <c r="I76" s="70">
        <v>0</v>
      </c>
      <c r="J76" s="70">
        <v>0</v>
      </c>
    </row>
    <row r="77" spans="2:10" x14ac:dyDescent="0.45">
      <c r="B77" s="31">
        <v>18</v>
      </c>
      <c r="C77" s="32" t="s">
        <v>66</v>
      </c>
      <c r="D77" s="40" t="s">
        <v>132</v>
      </c>
      <c r="E77" s="70">
        <v>28</v>
      </c>
      <c r="F77" s="35">
        <v>4219.5999999999995</v>
      </c>
      <c r="G77" s="70">
        <f t="shared" si="0"/>
        <v>28</v>
      </c>
      <c r="H77" s="70">
        <f t="shared" si="0"/>
        <v>4219.5999999999995</v>
      </c>
      <c r="I77" s="70">
        <v>0</v>
      </c>
      <c r="J77" s="70">
        <v>0</v>
      </c>
    </row>
    <row r="78" spans="2:10" x14ac:dyDescent="0.45">
      <c r="B78" s="31">
        <v>19</v>
      </c>
      <c r="C78" s="32" t="s">
        <v>66</v>
      </c>
      <c r="D78" s="40" t="s">
        <v>133</v>
      </c>
      <c r="E78" s="70">
        <v>8</v>
      </c>
      <c r="F78" s="35">
        <v>1690.4</v>
      </c>
      <c r="G78" s="70">
        <f t="shared" si="0"/>
        <v>8</v>
      </c>
      <c r="H78" s="70">
        <f t="shared" si="0"/>
        <v>1690.4</v>
      </c>
      <c r="I78" s="70">
        <v>0</v>
      </c>
      <c r="J78" s="70">
        <v>0</v>
      </c>
    </row>
    <row r="79" spans="2:10" x14ac:dyDescent="0.45">
      <c r="B79" s="31">
        <v>20</v>
      </c>
      <c r="C79" s="32" t="s">
        <v>66</v>
      </c>
      <c r="D79" s="40" t="s">
        <v>134</v>
      </c>
      <c r="E79" s="70">
        <v>18</v>
      </c>
      <c r="F79" s="35">
        <v>1355.3999999999999</v>
      </c>
      <c r="G79" s="70">
        <f t="shared" si="0"/>
        <v>18</v>
      </c>
      <c r="H79" s="70">
        <f t="shared" si="0"/>
        <v>1355.3999999999999</v>
      </c>
      <c r="I79" s="70">
        <v>0</v>
      </c>
      <c r="J79" s="70">
        <v>0</v>
      </c>
    </row>
    <row r="80" spans="2:10" x14ac:dyDescent="0.45">
      <c r="B80" s="31">
        <v>21</v>
      </c>
      <c r="C80" s="32" t="s">
        <v>66</v>
      </c>
      <c r="D80" s="40" t="s">
        <v>135</v>
      </c>
      <c r="E80" s="70">
        <v>52</v>
      </c>
      <c r="F80" s="35">
        <v>7243.6</v>
      </c>
      <c r="G80" s="70">
        <f t="shared" si="0"/>
        <v>52</v>
      </c>
      <c r="H80" s="70">
        <f t="shared" si="0"/>
        <v>7243.6</v>
      </c>
      <c r="I80" s="70">
        <v>0</v>
      </c>
      <c r="J80" s="70">
        <v>0</v>
      </c>
    </row>
    <row r="81" spans="2:10" x14ac:dyDescent="0.45">
      <c r="B81" s="31">
        <v>22</v>
      </c>
      <c r="C81" s="32" t="s">
        <v>66</v>
      </c>
      <c r="D81" s="40" t="s">
        <v>136</v>
      </c>
      <c r="E81" s="70">
        <v>46</v>
      </c>
      <c r="F81" s="35">
        <v>8238.6</v>
      </c>
      <c r="G81" s="70">
        <f t="shared" si="0"/>
        <v>46</v>
      </c>
      <c r="H81" s="70">
        <f t="shared" si="0"/>
        <v>8238.6</v>
      </c>
      <c r="I81" s="70">
        <v>0</v>
      </c>
      <c r="J81" s="70">
        <v>0</v>
      </c>
    </row>
    <row r="82" spans="2:10" x14ac:dyDescent="0.45">
      <c r="B82" s="31">
        <v>23</v>
      </c>
      <c r="C82" s="32" t="s">
        <v>66</v>
      </c>
      <c r="D82" s="40" t="s">
        <v>137</v>
      </c>
      <c r="E82" s="70">
        <v>47</v>
      </c>
      <c r="F82" s="35">
        <v>12939.1</v>
      </c>
      <c r="G82" s="70">
        <f t="shared" si="0"/>
        <v>47</v>
      </c>
      <c r="H82" s="70">
        <f t="shared" si="0"/>
        <v>12939.1</v>
      </c>
      <c r="I82" s="70">
        <v>0</v>
      </c>
      <c r="J82" s="70">
        <v>0</v>
      </c>
    </row>
    <row r="83" spans="2:10" x14ac:dyDescent="0.45">
      <c r="B83" s="31">
        <v>24</v>
      </c>
      <c r="C83" s="32" t="s">
        <v>66</v>
      </c>
      <c r="D83" s="40" t="s">
        <v>138</v>
      </c>
      <c r="E83" s="70">
        <v>49</v>
      </c>
      <c r="F83" s="35">
        <v>5855.5</v>
      </c>
      <c r="G83" s="70">
        <f t="shared" si="0"/>
        <v>49</v>
      </c>
      <c r="H83" s="70">
        <f t="shared" si="0"/>
        <v>5855.5</v>
      </c>
      <c r="I83" s="70">
        <v>0</v>
      </c>
      <c r="J83" s="70">
        <v>0</v>
      </c>
    </row>
    <row r="84" spans="2:10" x14ac:dyDescent="0.45">
      <c r="B84" s="31">
        <v>25</v>
      </c>
      <c r="C84" s="32" t="s">
        <v>66</v>
      </c>
      <c r="D84" s="40" t="s">
        <v>139</v>
      </c>
      <c r="E84" s="70">
        <v>36</v>
      </c>
      <c r="F84" s="35">
        <v>7437.5999999999995</v>
      </c>
      <c r="G84" s="70">
        <f t="shared" si="0"/>
        <v>36</v>
      </c>
      <c r="H84" s="70">
        <f t="shared" si="0"/>
        <v>7437.5999999999995</v>
      </c>
      <c r="I84" s="70">
        <v>0</v>
      </c>
      <c r="J84" s="70">
        <v>0</v>
      </c>
    </row>
    <row r="85" spans="2:10" x14ac:dyDescent="0.45">
      <c r="B85" s="31">
        <v>26</v>
      </c>
      <c r="C85" s="32" t="s">
        <v>66</v>
      </c>
      <c r="D85" s="40" t="s">
        <v>140</v>
      </c>
      <c r="E85" s="70">
        <v>30</v>
      </c>
      <c r="F85" s="35">
        <v>2526</v>
      </c>
      <c r="G85" s="70">
        <f t="shared" si="0"/>
        <v>30</v>
      </c>
      <c r="H85" s="70">
        <f t="shared" si="0"/>
        <v>2526</v>
      </c>
      <c r="I85" s="70">
        <v>0</v>
      </c>
      <c r="J85" s="70">
        <v>0</v>
      </c>
    </row>
    <row r="86" spans="2:10" x14ac:dyDescent="0.45">
      <c r="B86" s="31">
        <v>27</v>
      </c>
      <c r="C86" s="32" t="s">
        <v>66</v>
      </c>
      <c r="D86" s="40" t="s">
        <v>141</v>
      </c>
      <c r="E86" s="70">
        <v>38</v>
      </c>
      <c r="F86" s="35">
        <v>4240.8</v>
      </c>
      <c r="G86" s="70">
        <f t="shared" si="0"/>
        <v>38</v>
      </c>
      <c r="H86" s="70">
        <f t="shared" si="0"/>
        <v>4240.8</v>
      </c>
      <c r="I86" s="70">
        <v>0</v>
      </c>
      <c r="J86" s="70">
        <v>0</v>
      </c>
    </row>
    <row r="87" spans="2:10" x14ac:dyDescent="0.45">
      <c r="B87" s="31">
        <v>28</v>
      </c>
      <c r="C87" s="32" t="s">
        <v>66</v>
      </c>
      <c r="D87" s="40" t="s">
        <v>142</v>
      </c>
      <c r="E87" s="70">
        <v>45</v>
      </c>
      <c r="F87" s="35">
        <v>9882</v>
      </c>
      <c r="G87" s="70">
        <f t="shared" si="0"/>
        <v>45</v>
      </c>
      <c r="H87" s="70">
        <f t="shared" si="0"/>
        <v>9882</v>
      </c>
      <c r="I87" s="70">
        <v>0</v>
      </c>
      <c r="J87" s="70">
        <v>0</v>
      </c>
    </row>
    <row r="88" spans="2:10" x14ac:dyDescent="0.45">
      <c r="B88" s="31">
        <v>29</v>
      </c>
      <c r="C88" s="32" t="s">
        <v>66</v>
      </c>
      <c r="D88" s="40" t="s">
        <v>143</v>
      </c>
      <c r="E88" s="70">
        <v>38</v>
      </c>
      <c r="F88" s="35">
        <v>8071.2</v>
      </c>
      <c r="G88" s="70">
        <f t="shared" si="0"/>
        <v>38</v>
      </c>
      <c r="H88" s="70">
        <f t="shared" si="0"/>
        <v>8071.2</v>
      </c>
      <c r="I88" s="70">
        <v>0</v>
      </c>
      <c r="J88" s="70">
        <v>0</v>
      </c>
    </row>
    <row r="89" spans="2:10" x14ac:dyDescent="0.45">
      <c r="B89" s="31">
        <v>30</v>
      </c>
      <c r="C89" s="32" t="s">
        <v>66</v>
      </c>
      <c r="D89" s="40" t="s">
        <v>144</v>
      </c>
      <c r="E89" s="70">
        <v>29</v>
      </c>
      <c r="F89" s="35">
        <v>1887.8999999999999</v>
      </c>
      <c r="G89" s="70">
        <f t="shared" si="0"/>
        <v>29</v>
      </c>
      <c r="H89" s="70">
        <f t="shared" si="0"/>
        <v>1887.8999999999999</v>
      </c>
      <c r="I89" s="70">
        <v>0</v>
      </c>
      <c r="J89" s="70">
        <v>0</v>
      </c>
    </row>
    <row r="90" spans="2:10" x14ac:dyDescent="0.45">
      <c r="B90" s="31">
        <v>31</v>
      </c>
      <c r="C90" s="32" t="s">
        <v>66</v>
      </c>
      <c r="D90" s="40" t="s">
        <v>145</v>
      </c>
      <c r="E90" s="70">
        <v>48</v>
      </c>
      <c r="F90" s="35">
        <v>6672</v>
      </c>
      <c r="G90" s="70">
        <f t="shared" si="0"/>
        <v>48</v>
      </c>
      <c r="H90" s="70">
        <f t="shared" si="0"/>
        <v>6672</v>
      </c>
      <c r="I90" s="70">
        <v>0</v>
      </c>
      <c r="J90" s="70">
        <v>0</v>
      </c>
    </row>
    <row r="91" spans="2:10" x14ac:dyDescent="0.45">
      <c r="B91" s="31">
        <v>32</v>
      </c>
      <c r="C91" s="32" t="s">
        <v>66</v>
      </c>
      <c r="D91" s="40" t="s">
        <v>146</v>
      </c>
      <c r="E91" s="70">
        <v>46</v>
      </c>
      <c r="F91" s="35">
        <v>5874.2</v>
      </c>
      <c r="G91" s="70">
        <f t="shared" si="0"/>
        <v>46</v>
      </c>
      <c r="H91" s="70">
        <f t="shared" si="0"/>
        <v>5874.2</v>
      </c>
      <c r="I91" s="70">
        <v>0</v>
      </c>
      <c r="J91" s="70">
        <v>0</v>
      </c>
    </row>
    <row r="92" spans="2:10" x14ac:dyDescent="0.45">
      <c r="B92" s="31">
        <v>33</v>
      </c>
      <c r="C92" s="32" t="s">
        <v>66</v>
      </c>
      <c r="D92" s="40" t="s">
        <v>147</v>
      </c>
      <c r="E92" s="70">
        <v>38</v>
      </c>
      <c r="F92" s="35">
        <v>3169.2000000000003</v>
      </c>
      <c r="G92" s="70">
        <f t="shared" si="0"/>
        <v>38</v>
      </c>
      <c r="H92" s="70">
        <f t="shared" si="0"/>
        <v>3169.2000000000003</v>
      </c>
      <c r="I92" s="70">
        <v>0</v>
      </c>
      <c r="J92" s="70">
        <v>0</v>
      </c>
    </row>
    <row r="93" spans="2:10" x14ac:dyDescent="0.45">
      <c r="B93" s="31">
        <v>34</v>
      </c>
      <c r="C93" s="32" t="s">
        <v>66</v>
      </c>
      <c r="D93" s="40" t="s">
        <v>148</v>
      </c>
      <c r="E93" s="70">
        <v>40</v>
      </c>
      <c r="F93" s="35">
        <v>4904</v>
      </c>
      <c r="G93" s="70">
        <f t="shared" si="0"/>
        <v>40</v>
      </c>
      <c r="H93" s="70">
        <f t="shared" si="0"/>
        <v>4904</v>
      </c>
      <c r="I93" s="70">
        <v>0</v>
      </c>
      <c r="J93" s="70">
        <v>0</v>
      </c>
    </row>
    <row r="94" spans="2:10" x14ac:dyDescent="0.45">
      <c r="B94" s="31">
        <v>35</v>
      </c>
      <c r="C94" s="32" t="s">
        <v>66</v>
      </c>
      <c r="D94" s="40" t="s">
        <v>149</v>
      </c>
      <c r="E94" s="70">
        <v>33</v>
      </c>
      <c r="F94" s="35">
        <v>4194.3</v>
      </c>
      <c r="G94" s="70">
        <f t="shared" si="0"/>
        <v>33</v>
      </c>
      <c r="H94" s="70">
        <f t="shared" si="0"/>
        <v>4194.3</v>
      </c>
      <c r="I94" s="70">
        <v>0</v>
      </c>
      <c r="J94" s="70">
        <v>0</v>
      </c>
    </row>
    <row r="95" spans="2:10" x14ac:dyDescent="0.45">
      <c r="B95" s="31">
        <v>36</v>
      </c>
      <c r="C95" s="32" t="s">
        <v>66</v>
      </c>
      <c r="D95" s="40" t="s">
        <v>150</v>
      </c>
      <c r="E95" s="70">
        <v>44</v>
      </c>
      <c r="F95" s="35">
        <v>12161.599999999999</v>
      </c>
      <c r="G95" s="70">
        <f t="shared" si="0"/>
        <v>44</v>
      </c>
      <c r="H95" s="70">
        <f t="shared" si="0"/>
        <v>12161.599999999999</v>
      </c>
      <c r="I95" s="70">
        <v>0</v>
      </c>
      <c r="J95" s="70">
        <v>0</v>
      </c>
    </row>
    <row r="96" spans="2:10" x14ac:dyDescent="0.45">
      <c r="B96" s="31">
        <v>37</v>
      </c>
      <c r="C96" s="32" t="s">
        <v>66</v>
      </c>
      <c r="D96" s="40" t="s">
        <v>151</v>
      </c>
      <c r="E96" s="70">
        <v>41</v>
      </c>
      <c r="F96" s="35">
        <v>4190.2</v>
      </c>
      <c r="G96" s="70">
        <f t="shared" si="0"/>
        <v>41</v>
      </c>
      <c r="H96" s="70">
        <f t="shared" si="0"/>
        <v>4190.2</v>
      </c>
      <c r="I96" s="70">
        <v>0</v>
      </c>
      <c r="J96" s="70">
        <v>0</v>
      </c>
    </row>
    <row r="97" spans="2:10" x14ac:dyDescent="0.45">
      <c r="B97" s="31">
        <v>38</v>
      </c>
      <c r="C97" s="32" t="s">
        <v>66</v>
      </c>
      <c r="D97" s="40" t="s">
        <v>152</v>
      </c>
      <c r="E97" s="70">
        <v>39</v>
      </c>
      <c r="F97" s="35">
        <v>10643.099999999999</v>
      </c>
      <c r="G97" s="70">
        <f t="shared" si="0"/>
        <v>39</v>
      </c>
      <c r="H97" s="70">
        <f t="shared" si="0"/>
        <v>10643.099999999999</v>
      </c>
      <c r="I97" s="70">
        <v>0</v>
      </c>
      <c r="J97" s="70">
        <v>0</v>
      </c>
    </row>
    <row r="98" spans="2:10" x14ac:dyDescent="0.45">
      <c r="B98" s="31">
        <v>39</v>
      </c>
      <c r="C98" s="32" t="s">
        <v>66</v>
      </c>
      <c r="D98" s="40" t="s">
        <v>153</v>
      </c>
      <c r="E98" s="70">
        <v>35</v>
      </c>
      <c r="F98" s="35">
        <v>7668.5</v>
      </c>
      <c r="G98" s="70">
        <f t="shared" si="0"/>
        <v>35</v>
      </c>
      <c r="H98" s="70">
        <f t="shared" si="0"/>
        <v>7668.5</v>
      </c>
      <c r="I98" s="70">
        <v>0</v>
      </c>
      <c r="J98" s="70">
        <v>0</v>
      </c>
    </row>
    <row r="99" spans="2:10" x14ac:dyDescent="0.45">
      <c r="B99" s="31">
        <v>40</v>
      </c>
      <c r="C99" s="32" t="s">
        <v>66</v>
      </c>
      <c r="D99" s="40" t="s">
        <v>154</v>
      </c>
      <c r="E99" s="70">
        <v>39</v>
      </c>
      <c r="F99" s="35">
        <v>9500.4</v>
      </c>
      <c r="G99" s="70">
        <f t="shared" si="0"/>
        <v>39</v>
      </c>
      <c r="H99" s="70">
        <f t="shared" si="0"/>
        <v>9500.4</v>
      </c>
      <c r="I99" s="70">
        <v>0</v>
      </c>
      <c r="J99" s="70">
        <v>0</v>
      </c>
    </row>
    <row r="100" spans="2:10" x14ac:dyDescent="0.45">
      <c r="B100" s="31">
        <v>41</v>
      </c>
      <c r="C100" s="32" t="s">
        <v>66</v>
      </c>
      <c r="D100" s="40" t="s">
        <v>155</v>
      </c>
      <c r="E100" s="70">
        <v>36</v>
      </c>
      <c r="F100" s="35">
        <v>5727.5999999999995</v>
      </c>
      <c r="G100" s="70">
        <f t="shared" si="0"/>
        <v>36</v>
      </c>
      <c r="H100" s="70">
        <f t="shared" si="0"/>
        <v>5727.5999999999995</v>
      </c>
      <c r="I100" s="70">
        <v>0</v>
      </c>
      <c r="J100" s="70">
        <v>0</v>
      </c>
    </row>
    <row r="101" spans="2:10" x14ac:dyDescent="0.45">
      <c r="B101" s="31">
        <v>42</v>
      </c>
      <c r="C101" s="32" t="s">
        <v>66</v>
      </c>
      <c r="D101" s="40" t="s">
        <v>156</v>
      </c>
      <c r="E101" s="70">
        <v>36</v>
      </c>
      <c r="F101" s="35">
        <v>6865.2</v>
      </c>
      <c r="G101" s="70">
        <f t="shared" si="0"/>
        <v>36</v>
      </c>
      <c r="H101" s="70">
        <f t="shared" si="0"/>
        <v>6865.2</v>
      </c>
      <c r="I101" s="70">
        <v>0</v>
      </c>
      <c r="J101" s="70">
        <v>0</v>
      </c>
    </row>
    <row r="102" spans="2:10" x14ac:dyDescent="0.45">
      <c r="B102" s="31">
        <v>43</v>
      </c>
      <c r="C102" s="32" t="s">
        <v>66</v>
      </c>
      <c r="D102" s="40" t="s">
        <v>157</v>
      </c>
      <c r="E102" s="70">
        <v>38</v>
      </c>
      <c r="F102" s="35">
        <v>2663.7999999999997</v>
      </c>
      <c r="G102" s="70">
        <f t="shared" si="0"/>
        <v>38</v>
      </c>
      <c r="H102" s="70">
        <f t="shared" si="0"/>
        <v>2663.7999999999997</v>
      </c>
      <c r="I102" s="70">
        <v>0</v>
      </c>
      <c r="J102" s="70">
        <v>0</v>
      </c>
    </row>
    <row r="103" spans="2:10" x14ac:dyDescent="0.45">
      <c r="B103" s="31">
        <v>44</v>
      </c>
      <c r="C103" s="32" t="s">
        <v>66</v>
      </c>
      <c r="D103" s="40" t="s">
        <v>158</v>
      </c>
      <c r="E103" s="70">
        <v>33</v>
      </c>
      <c r="F103" s="35">
        <v>6042.3</v>
      </c>
      <c r="G103" s="70">
        <f t="shared" si="0"/>
        <v>33</v>
      </c>
      <c r="H103" s="70">
        <f t="shared" si="0"/>
        <v>6042.3</v>
      </c>
      <c r="I103" s="70">
        <v>0</v>
      </c>
      <c r="J103" s="70">
        <v>0</v>
      </c>
    </row>
    <row r="104" spans="2:10" x14ac:dyDescent="0.45">
      <c r="B104" s="31">
        <v>45</v>
      </c>
      <c r="C104" s="32" t="s">
        <v>66</v>
      </c>
      <c r="D104" s="40" t="s">
        <v>159</v>
      </c>
      <c r="E104" s="70">
        <v>8</v>
      </c>
      <c r="F104" s="35">
        <v>1072</v>
      </c>
      <c r="G104" s="70">
        <f t="shared" si="0"/>
        <v>8</v>
      </c>
      <c r="H104" s="70">
        <f t="shared" si="0"/>
        <v>1072</v>
      </c>
      <c r="I104" s="70">
        <v>0</v>
      </c>
      <c r="J104" s="70">
        <v>0</v>
      </c>
    </row>
    <row r="105" spans="2:10" x14ac:dyDescent="0.45">
      <c r="B105" s="31">
        <v>46</v>
      </c>
      <c r="C105" s="32" t="s">
        <v>66</v>
      </c>
      <c r="D105" s="40" t="s">
        <v>160</v>
      </c>
      <c r="E105" s="70">
        <v>10</v>
      </c>
      <c r="F105" s="35">
        <v>2704</v>
      </c>
      <c r="G105" s="70">
        <f t="shared" si="0"/>
        <v>10</v>
      </c>
      <c r="H105" s="70">
        <f t="shared" si="0"/>
        <v>2704</v>
      </c>
      <c r="I105" s="70">
        <v>0</v>
      </c>
      <c r="J105" s="70">
        <v>0</v>
      </c>
    </row>
    <row r="106" spans="2:10" x14ac:dyDescent="0.45">
      <c r="B106" s="31">
        <v>47</v>
      </c>
      <c r="C106" s="32" t="s">
        <v>66</v>
      </c>
      <c r="D106" s="40" t="s">
        <v>161</v>
      </c>
      <c r="E106" s="70">
        <v>4</v>
      </c>
      <c r="F106" s="35">
        <v>388.8</v>
      </c>
      <c r="G106" s="70">
        <f t="shared" si="0"/>
        <v>4</v>
      </c>
      <c r="H106" s="70">
        <f t="shared" si="0"/>
        <v>388.8</v>
      </c>
      <c r="I106" s="70">
        <v>0</v>
      </c>
      <c r="J106" s="70">
        <v>0</v>
      </c>
    </row>
    <row r="107" spans="2:10" x14ac:dyDescent="0.45">
      <c r="B107" s="96" t="s">
        <v>83</v>
      </c>
      <c r="C107" s="97"/>
      <c r="D107" s="98"/>
      <c r="E107" s="35">
        <f>SUM(E60:E106)</f>
        <v>1334</v>
      </c>
      <c r="F107" s="35">
        <f t="shared" ref="F107:J107" si="1">SUM(F60:F106)</f>
        <v>223536.60000000003</v>
      </c>
      <c r="G107" s="35">
        <f t="shared" si="1"/>
        <v>1334</v>
      </c>
      <c r="H107" s="35">
        <f t="shared" si="1"/>
        <v>223536.60000000003</v>
      </c>
      <c r="I107" s="35">
        <f t="shared" si="1"/>
        <v>0</v>
      </c>
      <c r="J107" s="35">
        <f t="shared" si="1"/>
        <v>0</v>
      </c>
    </row>
    <row r="108" spans="2:10" x14ac:dyDescent="0.45">
      <c r="B108" s="41"/>
      <c r="C108" s="45"/>
      <c r="D108" s="46"/>
      <c r="E108" s="42"/>
    </row>
  </sheetData>
  <mergeCells count="32">
    <mergeCell ref="J6:K6"/>
    <mergeCell ref="L6:M6"/>
    <mergeCell ref="B23:D23"/>
    <mergeCell ref="B26:B27"/>
    <mergeCell ref="C26:C27"/>
    <mergeCell ref="D26:D27"/>
    <mergeCell ref="E26:E27"/>
    <mergeCell ref="B6:B7"/>
    <mergeCell ref="C6:C7"/>
    <mergeCell ref="D6:D7"/>
    <mergeCell ref="E6:E7"/>
    <mergeCell ref="F6:G6"/>
    <mergeCell ref="H6:I6"/>
    <mergeCell ref="F27:I27"/>
    <mergeCell ref="B36:D36"/>
    <mergeCell ref="B39:B40"/>
    <mergeCell ref="C39:C40"/>
    <mergeCell ref="D39:D40"/>
    <mergeCell ref="E39:E40"/>
    <mergeCell ref="B107:D107"/>
    <mergeCell ref="G40:J40"/>
    <mergeCell ref="B55:D55"/>
    <mergeCell ref="B58:B59"/>
    <mergeCell ref="C58:C59"/>
    <mergeCell ref="D58:D59"/>
    <mergeCell ref="E58:E59"/>
    <mergeCell ref="F58:F59"/>
    <mergeCell ref="F39:F40"/>
    <mergeCell ref="G58:G59"/>
    <mergeCell ref="H58:H59"/>
    <mergeCell ref="I58:I59"/>
    <mergeCell ref="J58:J59"/>
  </mergeCells>
  <hyperlinks>
    <hyperlink ref="K2" location="Índice!A1" display="Volver al Índice" xr:uid="{F6B95179-3944-2D42-9696-F9D17BA5F357}"/>
  </hyperlinks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FD6DD-7FE9-4BE4-AE6D-E536F5B1CA4A}">
  <dimension ref="B1:M42"/>
  <sheetViews>
    <sheetView showGridLines="0" workbookViewId="0">
      <pane ySplit="3" topLeftCell="A4" activePane="bottomLeft" state="frozen"/>
      <selection pane="bottomLeft" activeCell="D13" sqref="D13"/>
    </sheetView>
  </sheetViews>
  <sheetFormatPr baseColWidth="10" defaultColWidth="11.44140625" defaultRowHeight="17.399999999999999" x14ac:dyDescent="0.45"/>
  <cols>
    <col min="1" max="1" width="3.77734375" style="6" customWidth="1"/>
    <col min="2" max="2" width="11.44140625" style="6"/>
    <col min="3" max="3" width="19.44140625" style="6" customWidth="1"/>
    <col min="4" max="4" width="15.6640625" style="6" bestFit="1" customWidth="1"/>
    <col min="5" max="5" width="17.109375" style="6" customWidth="1"/>
    <col min="6" max="6" width="20.77734375" style="6" customWidth="1"/>
    <col min="7" max="8" width="11.44140625" style="6"/>
    <col min="9" max="9" width="19.77734375" style="6" customWidth="1"/>
    <col min="10" max="10" width="18.6640625" style="6" customWidth="1"/>
    <col min="11" max="11" width="19.44140625" style="6" customWidth="1"/>
    <col min="12" max="12" width="19.109375" style="6" customWidth="1"/>
    <col min="13" max="16384" width="11.44140625" style="6"/>
  </cols>
  <sheetData>
    <row r="1" spans="2:13" x14ac:dyDescent="0.45">
      <c r="E1" s="7" t="str">
        <f>Índice!$F$2</f>
        <v>Autoridad del Patrimonio Cultural del Estado de Campeche</v>
      </c>
    </row>
    <row r="2" spans="2:13" x14ac:dyDescent="0.45">
      <c r="E2" s="8" t="str">
        <f>Índice!$F$3</f>
        <v>Rehabilitación del Centro Histórico y Barrios Tradicionales de San Francisco Campeche, Municipio de Campeche</v>
      </c>
      <c r="M2" s="9" t="s">
        <v>1</v>
      </c>
    </row>
    <row r="3" spans="2:13" x14ac:dyDescent="0.45">
      <c r="E3" s="10" t="s">
        <v>164</v>
      </c>
    </row>
    <row r="5" spans="2:13" x14ac:dyDescent="0.45">
      <c r="B5" s="20" t="s">
        <v>42</v>
      </c>
      <c r="H5" s="20" t="s">
        <v>43</v>
      </c>
    </row>
    <row r="6" spans="2:13" ht="7.2" customHeight="1" x14ac:dyDescent="0.45">
      <c r="B6" s="20"/>
      <c r="H6" s="20"/>
    </row>
    <row r="7" spans="2:13" ht="32.4" x14ac:dyDescent="0.45">
      <c r="B7" s="12" t="s">
        <v>7</v>
      </c>
      <c r="C7" s="12" t="s">
        <v>19</v>
      </c>
      <c r="D7" s="12" t="s">
        <v>20</v>
      </c>
      <c r="E7" s="12" t="s">
        <v>21</v>
      </c>
      <c r="F7" s="12" t="s">
        <v>22</v>
      </c>
      <c r="H7" s="12" t="s">
        <v>7</v>
      </c>
      <c r="I7" s="12" t="s">
        <v>19</v>
      </c>
      <c r="J7" s="12" t="s">
        <v>20</v>
      </c>
      <c r="K7" s="12" t="s">
        <v>21</v>
      </c>
      <c r="L7" s="12" t="s">
        <v>22</v>
      </c>
    </row>
    <row r="8" spans="2:13" x14ac:dyDescent="0.45">
      <c r="B8" s="13">
        <v>2022</v>
      </c>
      <c r="C8" s="14">
        <f>'Alternativa 1'!M312</f>
        <v>101632036.12336485</v>
      </c>
      <c r="D8" s="14">
        <f>'Alternativa 1'!M328</f>
        <v>513417.08370000008</v>
      </c>
      <c r="E8" s="14">
        <v>0</v>
      </c>
      <c r="F8" s="14">
        <f t="shared" ref="F8:F38" si="0">E8+D8+C8</f>
        <v>102145453.20706485</v>
      </c>
      <c r="H8" s="13">
        <v>2024</v>
      </c>
      <c r="I8" s="14">
        <f>'Alternativa 2'!M312</f>
        <v>119723362.00529139</v>
      </c>
      <c r="J8" s="14">
        <f>'Alternativa 2'!M328</f>
        <v>657035.08275000006</v>
      </c>
      <c r="K8" s="14">
        <v>0</v>
      </c>
      <c r="L8" s="14">
        <f t="shared" ref="L8:L38" si="1">K8+J8+I8</f>
        <v>120380397.08804139</v>
      </c>
    </row>
    <row r="9" spans="2:13" x14ac:dyDescent="0.45">
      <c r="B9" s="13">
        <v>2023</v>
      </c>
      <c r="C9" s="14">
        <f>'Alternativa 1'!N312</f>
        <v>137602725.28314993</v>
      </c>
      <c r="D9" s="14">
        <f>'Alternativa 1'!N328</f>
        <v>1223881.3499999999</v>
      </c>
      <c r="E9" s="14">
        <f>'Alternativa 1'!N337</f>
        <v>822567.34728645941</v>
      </c>
      <c r="F9" s="14">
        <f t="shared" si="0"/>
        <v>139649173.98043638</v>
      </c>
      <c r="H9" s="13">
        <v>2025</v>
      </c>
      <c r="I9" s="14">
        <f>'Alternativa 2'!N312</f>
        <v>160853217.71587363</v>
      </c>
      <c r="J9" s="14">
        <f>'Alternativa 2'!N328</f>
        <v>1468592.388</v>
      </c>
      <c r="K9" s="14">
        <f>'Alternativa 2'!N337</f>
        <v>662222.41128623753</v>
      </c>
      <c r="L9" s="14">
        <f t="shared" si="1"/>
        <v>162984032.51515988</v>
      </c>
    </row>
    <row r="10" spans="2:13" x14ac:dyDescent="0.45">
      <c r="B10" s="13">
        <v>2024</v>
      </c>
      <c r="C10" s="14">
        <v>0</v>
      </c>
      <c r="D10" s="14">
        <f>'Alternativa 1'!G$328</f>
        <v>3474596.8673999999</v>
      </c>
      <c r="E10" s="14">
        <f>'Alternativa 1'!G$337</f>
        <v>3471262.2404999998</v>
      </c>
      <c r="F10" s="14">
        <f t="shared" si="0"/>
        <v>6945859.1078999992</v>
      </c>
      <c r="H10" s="13">
        <v>2026</v>
      </c>
      <c r="I10" s="14">
        <f>'Alternativa 2'!K47</f>
        <v>1</v>
      </c>
      <c r="J10" s="14">
        <f>'Alternativa 2'!$G$328</f>
        <v>4251254.9414999997</v>
      </c>
      <c r="K10" s="14">
        <f>'Alternativa 2'!$G$337</f>
        <v>2603496.9804999996</v>
      </c>
      <c r="L10" s="14">
        <f t="shared" si="1"/>
        <v>6854752.9219999993</v>
      </c>
    </row>
    <row r="11" spans="2:13" x14ac:dyDescent="0.45">
      <c r="B11" s="13">
        <v>2025</v>
      </c>
      <c r="C11" s="14">
        <v>0</v>
      </c>
      <c r="D11" s="14">
        <f>'Alternativa 1'!G$328</f>
        <v>3474596.8673999999</v>
      </c>
      <c r="E11" s="14">
        <f>'Alternativa 1'!G$337</f>
        <v>3471262.2404999998</v>
      </c>
      <c r="F11" s="14">
        <f t="shared" si="0"/>
        <v>6945859.1078999992</v>
      </c>
      <c r="H11" s="13">
        <v>2027</v>
      </c>
      <c r="I11" s="14">
        <v>0</v>
      </c>
      <c r="J11" s="14">
        <f>'Alternativa 2'!$G$328</f>
        <v>4251254.9414999997</v>
      </c>
      <c r="K11" s="14">
        <f>'Alternativa 2'!$G$337</f>
        <v>2603496.9804999996</v>
      </c>
      <c r="L11" s="14">
        <f t="shared" si="1"/>
        <v>6854751.9219999993</v>
      </c>
    </row>
    <row r="12" spans="2:13" x14ac:dyDescent="0.45">
      <c r="B12" s="13">
        <v>2026</v>
      </c>
      <c r="C12" s="14">
        <v>0</v>
      </c>
      <c r="D12" s="14">
        <f>'Alternativa 1'!G$328</f>
        <v>3474596.8673999999</v>
      </c>
      <c r="E12" s="14">
        <f>'Alternativa 1'!G$337</f>
        <v>3471262.2404999998</v>
      </c>
      <c r="F12" s="14">
        <f t="shared" si="0"/>
        <v>6945859.1078999992</v>
      </c>
      <c r="H12" s="13">
        <v>2028</v>
      </c>
      <c r="I12" s="14">
        <v>0</v>
      </c>
      <c r="J12" s="14">
        <f>'Alternativa 2'!$G$328</f>
        <v>4251254.9414999997</v>
      </c>
      <c r="K12" s="14">
        <f>'Alternativa 2'!$G$337</f>
        <v>2603496.9804999996</v>
      </c>
      <c r="L12" s="14">
        <f t="shared" si="1"/>
        <v>6854751.9219999993</v>
      </c>
    </row>
    <row r="13" spans="2:13" x14ac:dyDescent="0.45">
      <c r="B13" s="13">
        <v>2027</v>
      </c>
      <c r="C13" s="14">
        <v>0</v>
      </c>
      <c r="D13" s="14">
        <f>'Alternativa 1'!G$328</f>
        <v>3474596.8673999999</v>
      </c>
      <c r="E13" s="14">
        <f>'Alternativa 1'!G$337</f>
        <v>3471262.2404999998</v>
      </c>
      <c r="F13" s="14">
        <f t="shared" si="0"/>
        <v>6945859.1078999992</v>
      </c>
      <c r="H13" s="13">
        <v>2029</v>
      </c>
      <c r="I13" s="14">
        <v>0</v>
      </c>
      <c r="J13" s="14">
        <f>'Alternativa 2'!$G$328</f>
        <v>4251254.9414999997</v>
      </c>
      <c r="K13" s="14">
        <f>'Alternativa 2'!$G$337</f>
        <v>2603496.9804999996</v>
      </c>
      <c r="L13" s="14">
        <f t="shared" si="1"/>
        <v>6854751.9219999993</v>
      </c>
    </row>
    <row r="14" spans="2:13" x14ac:dyDescent="0.45">
      <c r="B14" s="13">
        <v>2028</v>
      </c>
      <c r="C14" s="14">
        <v>0</v>
      </c>
      <c r="D14" s="14">
        <f>'Alternativa 1'!G$328</f>
        <v>3474596.8673999999</v>
      </c>
      <c r="E14" s="14">
        <f>'Alternativa 1'!G$337</f>
        <v>3471262.2404999998</v>
      </c>
      <c r="F14" s="14">
        <f t="shared" si="0"/>
        <v>6945859.1078999992</v>
      </c>
      <c r="H14" s="13">
        <v>2030</v>
      </c>
      <c r="I14" s="14">
        <v>0</v>
      </c>
      <c r="J14" s="14">
        <f>'Alternativa 2'!$G$328</f>
        <v>4251254.9414999997</v>
      </c>
      <c r="K14" s="14">
        <f>'Alternativa 2'!$G$337</f>
        <v>2603496.9804999996</v>
      </c>
      <c r="L14" s="14">
        <f t="shared" si="1"/>
        <v>6854751.9219999993</v>
      </c>
    </row>
    <row r="15" spans="2:13" x14ac:dyDescent="0.45">
      <c r="B15" s="13">
        <v>2029</v>
      </c>
      <c r="C15" s="14">
        <v>0</v>
      </c>
      <c r="D15" s="14">
        <f>'Alternativa 1'!G$328</f>
        <v>3474596.8673999999</v>
      </c>
      <c r="E15" s="14">
        <f>'Alternativa 1'!G$337</f>
        <v>3471262.2404999998</v>
      </c>
      <c r="F15" s="14">
        <f t="shared" si="0"/>
        <v>6945859.1078999992</v>
      </c>
      <c r="H15" s="13">
        <v>2031</v>
      </c>
      <c r="I15" s="14">
        <v>0</v>
      </c>
      <c r="J15" s="14">
        <f>'Alternativa 2'!$G$328</f>
        <v>4251254.9414999997</v>
      </c>
      <c r="K15" s="14">
        <f>'Alternativa 2'!$G$337</f>
        <v>2603496.9804999996</v>
      </c>
      <c r="L15" s="14">
        <f t="shared" si="1"/>
        <v>6854751.9219999993</v>
      </c>
    </row>
    <row r="16" spans="2:13" x14ac:dyDescent="0.45">
      <c r="B16" s="13">
        <v>2030</v>
      </c>
      <c r="C16" s="14">
        <v>0</v>
      </c>
      <c r="D16" s="14">
        <f>'Alternativa 1'!G$328</f>
        <v>3474596.8673999999</v>
      </c>
      <c r="E16" s="14">
        <f>'Alternativa 1'!G$337</f>
        <v>3471262.2404999998</v>
      </c>
      <c r="F16" s="14">
        <f t="shared" si="0"/>
        <v>6945859.1078999992</v>
      </c>
      <c r="H16" s="13">
        <v>2032</v>
      </c>
      <c r="I16" s="14">
        <v>0</v>
      </c>
      <c r="J16" s="14">
        <f>'Alternativa 2'!$G$328</f>
        <v>4251254.9414999997</v>
      </c>
      <c r="K16" s="14">
        <f>SUM('Alternativa 2'!$G$337,'Alternativa 2'!$H$355)</f>
        <v>12459150.7205</v>
      </c>
      <c r="L16" s="14">
        <f t="shared" si="1"/>
        <v>16710405.662</v>
      </c>
    </row>
    <row r="17" spans="2:12" x14ac:dyDescent="0.45">
      <c r="B17" s="13">
        <v>2031</v>
      </c>
      <c r="C17" s="14">
        <v>0</v>
      </c>
      <c r="D17" s="14">
        <f>'Alternativa 1'!G$328</f>
        <v>3474596.8673999999</v>
      </c>
      <c r="E17" s="14">
        <f>'Alternativa 1'!G$337</f>
        <v>3471262.2404999998</v>
      </c>
      <c r="F17" s="14">
        <f t="shared" si="0"/>
        <v>6945859.1078999992</v>
      </c>
      <c r="H17" s="13">
        <v>2033</v>
      </c>
      <c r="I17" s="14">
        <v>0</v>
      </c>
      <c r="J17" s="14">
        <f>'Alternativa 2'!$G$328</f>
        <v>4251254.9414999997</v>
      </c>
      <c r="K17" s="14">
        <f>'Alternativa 2'!$G$337</f>
        <v>2603496.9804999996</v>
      </c>
      <c r="L17" s="14">
        <f t="shared" si="1"/>
        <v>6854751.9219999993</v>
      </c>
    </row>
    <row r="18" spans="2:12" x14ac:dyDescent="0.45">
      <c r="B18" s="13">
        <v>2032</v>
      </c>
      <c r="C18" s="14">
        <v>0</v>
      </c>
      <c r="D18" s="14">
        <f>'Alternativa 1'!G$328</f>
        <v>3474596.8673999999</v>
      </c>
      <c r="E18" s="14">
        <f>'Alternativa 1'!G$337</f>
        <v>3471262.2404999998</v>
      </c>
      <c r="F18" s="14">
        <f t="shared" si="0"/>
        <v>6945859.1078999992</v>
      </c>
      <c r="H18" s="13">
        <v>2034</v>
      </c>
      <c r="I18" s="14">
        <v>0</v>
      </c>
      <c r="J18" s="14">
        <f>'Alternativa 2'!$G$328</f>
        <v>4251254.9414999997</v>
      </c>
      <c r="K18" s="14">
        <f>'Alternativa 2'!$G$337</f>
        <v>2603496.9804999996</v>
      </c>
      <c r="L18" s="14">
        <f t="shared" si="1"/>
        <v>6854751.9219999993</v>
      </c>
    </row>
    <row r="19" spans="2:12" x14ac:dyDescent="0.45">
      <c r="B19" s="13">
        <v>2033</v>
      </c>
      <c r="C19" s="14">
        <v>0</v>
      </c>
      <c r="D19" s="14">
        <f>'Alternativa 1'!G$328</f>
        <v>3474596.8673999999</v>
      </c>
      <c r="E19" s="14">
        <f>SUM('Alternativa 1'!G$337,'Alternativa 1'!G$344,'Alternativa 1'!G$345)</f>
        <v>8159378.6284999996</v>
      </c>
      <c r="F19" s="14">
        <f t="shared" si="0"/>
        <v>11633975.4959</v>
      </c>
      <c r="H19" s="13">
        <v>2035</v>
      </c>
      <c r="I19" s="14">
        <v>0</v>
      </c>
      <c r="J19" s="14">
        <f>'Alternativa 2'!$G$328</f>
        <v>4251254.9414999997</v>
      </c>
      <c r="K19" s="14">
        <f>SUM('Alternativa 2'!$G$337,'Alternativa 2'!$G$344,'Alternativa 2'!$G$345)</f>
        <v>9194740.1984999999</v>
      </c>
      <c r="L19" s="14">
        <f t="shared" si="1"/>
        <v>13445995.140000001</v>
      </c>
    </row>
    <row r="20" spans="2:12" x14ac:dyDescent="0.45">
      <c r="B20" s="13">
        <v>2034</v>
      </c>
      <c r="C20" s="14">
        <v>0</v>
      </c>
      <c r="D20" s="14">
        <f>'Alternativa 1'!G$328</f>
        <v>3474596.8673999999</v>
      </c>
      <c r="E20" s="14">
        <f>'Alternativa 1'!G$337</f>
        <v>3471262.2404999998</v>
      </c>
      <c r="F20" s="14">
        <f t="shared" si="0"/>
        <v>6945859.1078999992</v>
      </c>
      <c r="H20" s="13">
        <v>2036</v>
      </c>
      <c r="I20" s="14">
        <v>0</v>
      </c>
      <c r="J20" s="14">
        <f>'Alternativa 2'!$G$328</f>
        <v>4251254.9414999997</v>
      </c>
      <c r="K20" s="14">
        <f>'Alternativa 2'!$G$337</f>
        <v>2603496.9804999996</v>
      </c>
      <c r="L20" s="14">
        <f t="shared" si="1"/>
        <v>6854751.9219999993</v>
      </c>
    </row>
    <row r="21" spans="2:12" x14ac:dyDescent="0.45">
      <c r="B21" s="13">
        <v>2035</v>
      </c>
      <c r="C21" s="14">
        <v>0</v>
      </c>
      <c r="D21" s="14">
        <f>'Alternativa 1'!G$328</f>
        <v>3474596.8673999999</v>
      </c>
      <c r="E21" s="14">
        <f>'Alternativa 1'!G$337</f>
        <v>3471262.2404999998</v>
      </c>
      <c r="F21" s="14">
        <f t="shared" si="0"/>
        <v>6945859.1078999992</v>
      </c>
      <c r="H21" s="13">
        <v>2037</v>
      </c>
      <c r="I21" s="14">
        <v>0</v>
      </c>
      <c r="J21" s="14">
        <f>'Alternativa 2'!$G$328</f>
        <v>4251254.9414999997</v>
      </c>
      <c r="K21" s="14">
        <f>'Alternativa 2'!$G$337</f>
        <v>2603496.9804999996</v>
      </c>
      <c r="L21" s="14">
        <f t="shared" si="1"/>
        <v>6854751.9219999993</v>
      </c>
    </row>
    <row r="22" spans="2:12" x14ac:dyDescent="0.45">
      <c r="B22" s="13">
        <v>2036</v>
      </c>
      <c r="C22" s="14">
        <v>0</v>
      </c>
      <c r="D22" s="14">
        <f>'Alternativa 1'!G$328</f>
        <v>3474596.8673999999</v>
      </c>
      <c r="E22" s="14">
        <f>'Alternativa 1'!G$337</f>
        <v>3471262.2404999998</v>
      </c>
      <c r="F22" s="14">
        <f t="shared" si="0"/>
        <v>6945859.1078999992</v>
      </c>
      <c r="H22" s="13">
        <v>2038</v>
      </c>
      <c r="I22" s="14">
        <v>0</v>
      </c>
      <c r="J22" s="14">
        <f>'Alternativa 2'!$G$328</f>
        <v>4251254.9414999997</v>
      </c>
      <c r="K22" s="14">
        <f>'Alternativa 2'!$G$337</f>
        <v>2603496.9804999996</v>
      </c>
      <c r="L22" s="14">
        <f t="shared" si="1"/>
        <v>6854751.9219999993</v>
      </c>
    </row>
    <row r="23" spans="2:12" x14ac:dyDescent="0.45">
      <c r="B23" s="13">
        <v>2037</v>
      </c>
      <c r="C23" s="14">
        <v>0</v>
      </c>
      <c r="D23" s="14">
        <f>'Alternativa 1'!G$328</f>
        <v>3474596.8673999999</v>
      </c>
      <c r="E23" s="14">
        <f>'Alternativa 1'!G$337</f>
        <v>3471262.2404999998</v>
      </c>
      <c r="F23" s="14">
        <f t="shared" si="0"/>
        <v>6945859.1078999992</v>
      </c>
      <c r="H23" s="13">
        <v>2039</v>
      </c>
      <c r="I23" s="14">
        <v>0</v>
      </c>
      <c r="J23" s="14">
        <f>'Alternativa 2'!$G$328</f>
        <v>4251254.9414999997</v>
      </c>
      <c r="K23" s="14">
        <f>SUM('Alternativa 2'!$G$337,'Alternativa 2'!$H$355)</f>
        <v>12459150.7205</v>
      </c>
      <c r="L23" s="14">
        <f t="shared" si="1"/>
        <v>16710405.662</v>
      </c>
    </row>
    <row r="24" spans="2:12" x14ac:dyDescent="0.45">
      <c r="B24" s="13">
        <v>2038</v>
      </c>
      <c r="C24" s="14">
        <v>0</v>
      </c>
      <c r="D24" s="14">
        <f>'Alternativa 1'!G$328</f>
        <v>3474596.8673999999</v>
      </c>
      <c r="E24" s="14">
        <f>SUM('Alternativa 1'!G$337,'Alternativa 1'!G$342,'Alternativa 1'!G$343)</f>
        <v>17983949.519499999</v>
      </c>
      <c r="F24" s="14">
        <f t="shared" si="0"/>
        <v>21458546.3869</v>
      </c>
      <c r="H24" s="13">
        <v>2040</v>
      </c>
      <c r="I24" s="14">
        <v>0</v>
      </c>
      <c r="J24" s="14">
        <f>'Alternativa 2'!$G$328</f>
        <v>4251254.9414999997</v>
      </c>
      <c r="K24" s="14">
        <f>'Alternativa 2'!$G$337</f>
        <v>2603496.9804999996</v>
      </c>
      <c r="L24" s="14">
        <f t="shared" si="1"/>
        <v>6854751.9219999993</v>
      </c>
    </row>
    <row r="25" spans="2:12" x14ac:dyDescent="0.45">
      <c r="B25" s="13">
        <v>2039</v>
      </c>
      <c r="C25" s="14">
        <v>0</v>
      </c>
      <c r="D25" s="14">
        <f>'Alternativa 1'!G$328</f>
        <v>3474596.8673999999</v>
      </c>
      <c r="E25" s="14">
        <f>'Alternativa 1'!G$337</f>
        <v>3471262.2404999998</v>
      </c>
      <c r="F25" s="14">
        <f t="shared" si="0"/>
        <v>6945859.1078999992</v>
      </c>
      <c r="H25" s="13">
        <v>2041</v>
      </c>
      <c r="I25" s="14">
        <v>0</v>
      </c>
      <c r="J25" s="14">
        <f>'Alternativa 2'!$G$328</f>
        <v>4251254.9414999997</v>
      </c>
      <c r="K25" s="14">
        <f>'Alternativa 2'!$G$337</f>
        <v>2603496.9804999996</v>
      </c>
      <c r="L25" s="14">
        <f t="shared" si="1"/>
        <v>6854751.9219999993</v>
      </c>
    </row>
    <row r="26" spans="2:12" x14ac:dyDescent="0.45">
      <c r="B26" s="13">
        <v>2040</v>
      </c>
      <c r="C26" s="14">
        <v>0</v>
      </c>
      <c r="D26" s="14">
        <f>'Alternativa 1'!G$328</f>
        <v>3474596.8673999999</v>
      </c>
      <c r="E26" s="14">
        <f>'Alternativa 1'!G$337</f>
        <v>3471262.2404999998</v>
      </c>
      <c r="F26" s="14">
        <f t="shared" si="0"/>
        <v>6945859.1078999992</v>
      </c>
      <c r="H26" s="13">
        <v>2042</v>
      </c>
      <c r="I26" s="14">
        <v>0</v>
      </c>
      <c r="J26" s="14">
        <f>'Alternativa 2'!$G$328</f>
        <v>4251254.9414999997</v>
      </c>
      <c r="K26" s="14">
        <f>'Alternativa 2'!$G$337</f>
        <v>2603496.9804999996</v>
      </c>
      <c r="L26" s="14">
        <f t="shared" si="1"/>
        <v>6854751.9219999993</v>
      </c>
    </row>
    <row r="27" spans="2:12" x14ac:dyDescent="0.45">
      <c r="B27" s="13">
        <v>2041</v>
      </c>
      <c r="C27" s="14">
        <v>0</v>
      </c>
      <c r="D27" s="14">
        <f>'Alternativa 1'!G$328</f>
        <v>3474596.8673999999</v>
      </c>
      <c r="E27" s="14">
        <f>'Alternativa 1'!G$337</f>
        <v>3471262.2404999998</v>
      </c>
      <c r="F27" s="14">
        <f t="shared" si="0"/>
        <v>6945859.1078999992</v>
      </c>
      <c r="H27" s="13">
        <v>2043</v>
      </c>
      <c r="I27" s="14">
        <v>0</v>
      </c>
      <c r="J27" s="14">
        <f>'Alternativa 2'!$G$328</f>
        <v>4251254.9414999997</v>
      </c>
      <c r="K27" s="14">
        <f>'Alternativa 2'!$G$337</f>
        <v>2603496.9804999996</v>
      </c>
      <c r="L27" s="14">
        <f t="shared" si="1"/>
        <v>6854751.9219999993</v>
      </c>
    </row>
    <row r="28" spans="2:12" x14ac:dyDescent="0.45">
      <c r="B28" s="13">
        <v>2042</v>
      </c>
      <c r="C28" s="14">
        <v>0</v>
      </c>
      <c r="D28" s="14">
        <f>'Alternativa 1'!G$328</f>
        <v>3474596.8673999999</v>
      </c>
      <c r="E28" s="14">
        <f>'Alternativa 1'!G$337</f>
        <v>3471262.2404999998</v>
      </c>
      <c r="F28" s="14">
        <f t="shared" si="0"/>
        <v>6945859.1078999992</v>
      </c>
      <c r="H28" s="13">
        <v>2044</v>
      </c>
      <c r="I28" s="14">
        <v>0</v>
      </c>
      <c r="J28" s="14">
        <f>'Alternativa 2'!$G$328</f>
        <v>4251254.9414999997</v>
      </c>
      <c r="K28" s="14">
        <f>'Alternativa 2'!$G$337</f>
        <v>2603496.9804999996</v>
      </c>
      <c r="L28" s="14">
        <f t="shared" si="1"/>
        <v>6854751.9219999993</v>
      </c>
    </row>
    <row r="29" spans="2:12" x14ac:dyDescent="0.45">
      <c r="B29" s="13">
        <v>2043</v>
      </c>
      <c r="C29" s="14">
        <v>0</v>
      </c>
      <c r="D29" s="14">
        <f>'Alternativa 1'!G$328</f>
        <v>3474596.8673999999</v>
      </c>
      <c r="E29" s="14">
        <f>SUM('Alternativa 1'!G$337,'Alternativa 1'!G$344,'Alternativa 1'!G$345)</f>
        <v>8159378.6284999996</v>
      </c>
      <c r="F29" s="14">
        <f t="shared" si="0"/>
        <v>11633975.4959</v>
      </c>
      <c r="H29" s="13">
        <v>2045</v>
      </c>
      <c r="I29" s="14">
        <v>0</v>
      </c>
      <c r="J29" s="14">
        <f>'Alternativa 2'!$G$328</f>
        <v>4251254.9414999997</v>
      </c>
      <c r="K29" s="14">
        <f>SUM('Alternativa 2'!$G$337,'Alternativa 2'!$G$344,'Alternativa 2'!$G$345)</f>
        <v>9194740.1984999999</v>
      </c>
      <c r="L29" s="14">
        <f t="shared" si="1"/>
        <v>13445995.140000001</v>
      </c>
    </row>
    <row r="30" spans="2:12" x14ac:dyDescent="0.45">
      <c r="B30" s="13">
        <v>2044</v>
      </c>
      <c r="C30" s="14">
        <v>0</v>
      </c>
      <c r="D30" s="14">
        <f>'Alternativa 1'!G$328</f>
        <v>3474596.8673999999</v>
      </c>
      <c r="E30" s="14">
        <f>'Alternativa 1'!G$337</f>
        <v>3471262.2404999998</v>
      </c>
      <c r="F30" s="14">
        <f t="shared" si="0"/>
        <v>6945859.1078999992</v>
      </c>
      <c r="H30" s="13">
        <v>2046</v>
      </c>
      <c r="I30" s="14">
        <v>0</v>
      </c>
      <c r="J30" s="14">
        <f>'Alternativa 2'!$G$328</f>
        <v>4251254.9414999997</v>
      </c>
      <c r="K30" s="14">
        <f>SUM('Alternativa 2'!$G$337,'Alternativa 2'!$H$355)</f>
        <v>12459150.7205</v>
      </c>
      <c r="L30" s="14">
        <f t="shared" si="1"/>
        <v>16710405.662</v>
      </c>
    </row>
    <row r="31" spans="2:12" x14ac:dyDescent="0.45">
      <c r="B31" s="13">
        <v>2045</v>
      </c>
      <c r="C31" s="14">
        <v>0</v>
      </c>
      <c r="D31" s="14">
        <f>'Alternativa 1'!G$328</f>
        <v>3474596.8673999999</v>
      </c>
      <c r="E31" s="14">
        <f>'Alternativa 1'!G$337</f>
        <v>3471262.2404999998</v>
      </c>
      <c r="F31" s="14">
        <f t="shared" si="0"/>
        <v>6945859.1078999992</v>
      </c>
      <c r="H31" s="13">
        <v>2047</v>
      </c>
      <c r="I31" s="14">
        <v>0</v>
      </c>
      <c r="J31" s="14">
        <f>'Alternativa 2'!$G$328</f>
        <v>4251254.9414999997</v>
      </c>
      <c r="K31" s="14">
        <f>'Alternativa 2'!$G$337</f>
        <v>2603496.9804999996</v>
      </c>
      <c r="L31" s="14">
        <f t="shared" si="1"/>
        <v>6854751.9219999993</v>
      </c>
    </row>
    <row r="32" spans="2:12" x14ac:dyDescent="0.45">
      <c r="B32" s="13">
        <v>2046</v>
      </c>
      <c r="C32" s="14">
        <v>0</v>
      </c>
      <c r="D32" s="14">
        <f>'Alternativa 1'!G$328</f>
        <v>3474596.8673999999</v>
      </c>
      <c r="E32" s="14">
        <f>'Alternativa 1'!G$337</f>
        <v>3471262.2404999998</v>
      </c>
      <c r="F32" s="14">
        <f t="shared" si="0"/>
        <v>6945859.1078999992</v>
      </c>
      <c r="H32" s="13">
        <v>2048</v>
      </c>
      <c r="I32" s="14">
        <v>0</v>
      </c>
      <c r="J32" s="14">
        <f>'Alternativa 2'!$G$328</f>
        <v>4251254.9414999997</v>
      </c>
      <c r="K32" s="14">
        <f>'Alternativa 2'!$G$337</f>
        <v>2603496.9804999996</v>
      </c>
      <c r="L32" s="14">
        <f t="shared" si="1"/>
        <v>6854751.9219999993</v>
      </c>
    </row>
    <row r="33" spans="2:12" x14ac:dyDescent="0.45">
      <c r="B33" s="13">
        <v>2047</v>
      </c>
      <c r="C33" s="14">
        <v>0</v>
      </c>
      <c r="D33" s="14">
        <f>'Alternativa 1'!G$328</f>
        <v>3474596.8673999999</v>
      </c>
      <c r="E33" s="14">
        <f>'Alternativa 1'!G$337</f>
        <v>3471262.2404999998</v>
      </c>
      <c r="F33" s="14">
        <f t="shared" si="0"/>
        <v>6945859.1078999992</v>
      </c>
      <c r="H33" s="13">
        <v>2049</v>
      </c>
      <c r="I33" s="14">
        <v>0</v>
      </c>
      <c r="J33" s="14">
        <f>'Alternativa 2'!$G$328</f>
        <v>4251254.9414999997</v>
      </c>
      <c r="K33" s="14">
        <f>'Alternativa 2'!$G$337</f>
        <v>2603496.9804999996</v>
      </c>
      <c r="L33" s="14">
        <f t="shared" si="1"/>
        <v>6854751.9219999993</v>
      </c>
    </row>
    <row r="34" spans="2:12" x14ac:dyDescent="0.45">
      <c r="B34" s="13">
        <v>2048</v>
      </c>
      <c r="C34" s="14">
        <v>0</v>
      </c>
      <c r="D34" s="14">
        <f>'Alternativa 1'!G$328</f>
        <v>3474596.8673999999</v>
      </c>
      <c r="E34" s="14">
        <f>'Alternativa 1'!G$337</f>
        <v>3471262.2404999998</v>
      </c>
      <c r="F34" s="14">
        <f t="shared" si="0"/>
        <v>6945859.1078999992</v>
      </c>
      <c r="H34" s="13">
        <v>2050</v>
      </c>
      <c r="I34" s="14">
        <v>0</v>
      </c>
      <c r="J34" s="14">
        <f>'Alternativa 2'!$G$328</f>
        <v>4251254.9414999997</v>
      </c>
      <c r="K34" s="14">
        <f>SUM('Alternativa 2'!$G$337,'Alternativa 2'!$G$342,'Alternativa 2'!$G$343)</f>
        <v>24520793.179499999</v>
      </c>
      <c r="L34" s="14">
        <f t="shared" si="1"/>
        <v>28772048.120999999</v>
      </c>
    </row>
    <row r="35" spans="2:12" x14ac:dyDescent="0.45">
      <c r="B35" s="13">
        <v>2049</v>
      </c>
      <c r="C35" s="14">
        <v>0</v>
      </c>
      <c r="D35" s="14">
        <f>'Alternativa 1'!G$328</f>
        <v>3474596.8673999999</v>
      </c>
      <c r="E35" s="14">
        <f>'Alternativa 1'!G$337</f>
        <v>3471262.2404999998</v>
      </c>
      <c r="F35" s="14">
        <f t="shared" si="0"/>
        <v>6945859.1078999992</v>
      </c>
      <c r="H35" s="13">
        <v>2051</v>
      </c>
      <c r="I35" s="14">
        <v>0</v>
      </c>
      <c r="J35" s="14">
        <f>'Alternativa 2'!$G$328</f>
        <v>4251254.9414999997</v>
      </c>
      <c r="K35" s="14">
        <f>'Alternativa 2'!$G$337</f>
        <v>2603496.9804999996</v>
      </c>
      <c r="L35" s="14">
        <f t="shared" si="1"/>
        <v>6854751.9219999993</v>
      </c>
    </row>
    <row r="36" spans="2:12" x14ac:dyDescent="0.45">
      <c r="B36" s="13">
        <v>2050</v>
      </c>
      <c r="C36" s="14">
        <v>0</v>
      </c>
      <c r="D36" s="14">
        <f>'Alternativa 1'!G$328</f>
        <v>3474596.8673999999</v>
      </c>
      <c r="E36" s="14">
        <f>'Alternativa 1'!G$337</f>
        <v>3471262.2404999998</v>
      </c>
      <c r="F36" s="14">
        <f t="shared" si="0"/>
        <v>6945859.1078999992</v>
      </c>
      <c r="H36" s="13">
        <v>2052</v>
      </c>
      <c r="I36" s="14">
        <v>0</v>
      </c>
      <c r="J36" s="14">
        <f>'Alternativa 2'!$G$328</f>
        <v>4251254.9414999997</v>
      </c>
      <c r="K36" s="14">
        <f>'Alternativa 2'!$G$337</f>
        <v>2603496.9804999996</v>
      </c>
      <c r="L36" s="14">
        <f t="shared" si="1"/>
        <v>6854751.9219999993</v>
      </c>
    </row>
    <row r="37" spans="2:12" x14ac:dyDescent="0.45">
      <c r="B37" s="13">
        <v>2051</v>
      </c>
      <c r="C37" s="14">
        <v>0</v>
      </c>
      <c r="D37" s="14">
        <f>'Alternativa 1'!G$328</f>
        <v>3474596.8673999999</v>
      </c>
      <c r="E37" s="14">
        <f>'Alternativa 1'!G$337</f>
        <v>3471262.2404999998</v>
      </c>
      <c r="F37" s="14">
        <f t="shared" si="0"/>
        <v>6945859.1078999992</v>
      </c>
      <c r="H37" s="13">
        <v>2053</v>
      </c>
      <c r="I37" s="14">
        <v>0</v>
      </c>
      <c r="J37" s="14">
        <f>'Alternativa 2'!$G$328</f>
        <v>4251254.9414999997</v>
      </c>
      <c r="K37" s="14">
        <f>SUM('Alternativa 2'!$G$337,'Alternativa 2'!$H$355)</f>
        <v>12459150.7205</v>
      </c>
      <c r="L37" s="14">
        <f t="shared" si="1"/>
        <v>16710405.662</v>
      </c>
    </row>
    <row r="38" spans="2:12" x14ac:dyDescent="0.45">
      <c r="B38" s="13">
        <v>2052</v>
      </c>
      <c r="C38" s="14">
        <v>0</v>
      </c>
      <c r="D38" s="14">
        <f>'Alternativa 1'!G$328</f>
        <v>3474596.8673999999</v>
      </c>
      <c r="E38" s="14">
        <f>'Alternativa 1'!G$337</f>
        <v>3471262.2404999998</v>
      </c>
      <c r="F38" s="14">
        <f t="shared" si="0"/>
        <v>6945859.1078999992</v>
      </c>
      <c r="H38" s="13">
        <v>2054</v>
      </c>
      <c r="I38" s="14">
        <v>0</v>
      </c>
      <c r="J38" s="14">
        <f>'Alternativa 2'!$G$328</f>
        <v>4251254.9414999997</v>
      </c>
      <c r="K38" s="14">
        <f>'Alternativa 2'!$G$337</f>
        <v>2603496.9804999996</v>
      </c>
      <c r="L38" s="14">
        <f t="shared" si="1"/>
        <v>6854751.9219999993</v>
      </c>
    </row>
    <row r="39" spans="2:12" x14ac:dyDescent="0.45">
      <c r="B39" s="18" t="s">
        <v>23</v>
      </c>
      <c r="C39" s="19">
        <f>SUM(C8:C38)</f>
        <v>239234761.40651476</v>
      </c>
      <c r="D39" s="19">
        <f>SUM(D8:D38)</f>
        <v>102500607.58830003</v>
      </c>
      <c r="E39" s="19">
        <f>SUM(E8:E38)</f>
        <v>125378092.37678652</v>
      </c>
      <c r="F39" s="19">
        <f>SUM(F8:F38)</f>
        <v>467113461.3716017</v>
      </c>
      <c r="H39" s="18" t="s">
        <v>23</v>
      </c>
      <c r="I39" s="19">
        <f>SUM(I8:I38)</f>
        <v>280576580.721165</v>
      </c>
      <c r="J39" s="19">
        <f>SUM(J8:J38)</f>
        <v>125412020.77424991</v>
      </c>
      <c r="K39" s="19">
        <f>SUM(K8:K38)</f>
        <v>150686032.44078621</v>
      </c>
      <c r="L39" s="19">
        <f>SUM(L8:L38)</f>
        <v>556674633.9362011</v>
      </c>
    </row>
    <row r="41" spans="2:12" x14ac:dyDescent="0.45">
      <c r="E41" s="18" t="s">
        <v>47</v>
      </c>
      <c r="F41" s="19">
        <f>NPV(0.1,F9:F39)+F8</f>
        <v>318033894.70134187</v>
      </c>
      <c r="K41" s="18" t="s">
        <v>47</v>
      </c>
      <c r="L41" s="19">
        <f>NPV(0.1,L9:L39)+L8</f>
        <v>369766255.882357</v>
      </c>
    </row>
    <row r="42" spans="2:12" x14ac:dyDescent="0.45">
      <c r="E42" s="18" t="s">
        <v>48</v>
      </c>
      <c r="F42" s="19">
        <f>F41*(0.1*(1.1^30))/(1.1^30-1)</f>
        <v>33736796.468775667</v>
      </c>
      <c r="K42" s="18" t="s">
        <v>48</v>
      </c>
      <c r="L42" s="19">
        <f>L41*(0.1*(1.1^30))/(1.1^30-1)</f>
        <v>39224526.453191504</v>
      </c>
    </row>
  </sheetData>
  <hyperlinks>
    <hyperlink ref="M2" location="Índice!A1" display="Volver al Índice" xr:uid="{987905A2-1AD1-4E62-958F-853888321AE1}"/>
  </hyperlinks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E7E29-FDD0-46C7-AB5C-B4C41D55F722}">
  <dimension ref="B1:U55"/>
  <sheetViews>
    <sheetView showGridLines="0" topLeftCell="A3" zoomScale="80" zoomScaleNormal="80" workbookViewId="0">
      <pane xSplit="3" topLeftCell="D1" activePane="topRight" state="frozen"/>
      <selection pane="topRight" activeCell="J23" sqref="J23"/>
    </sheetView>
  </sheetViews>
  <sheetFormatPr baseColWidth="10" defaultColWidth="11.44140625" defaultRowHeight="17.399999999999999" x14ac:dyDescent="0.45"/>
  <cols>
    <col min="1" max="1" width="4.109375" style="1" customWidth="1"/>
    <col min="2" max="2" width="5.109375" style="6" customWidth="1"/>
    <col min="3" max="3" width="11.44140625" style="1"/>
    <col min="4" max="4" width="11.44140625" style="1" customWidth="1"/>
    <col min="5" max="13" width="11.44140625" style="1"/>
    <col min="14" max="14" width="14" style="1" customWidth="1"/>
    <col min="15" max="16" width="11.44140625" style="1"/>
    <col min="17" max="17" width="19.33203125" style="1" bestFit="1" customWidth="1"/>
    <col min="18" max="18" width="11.44140625" style="1"/>
    <col min="19" max="19" width="20.6640625" style="1" customWidth="1"/>
    <col min="20" max="20" width="11.44140625" style="1"/>
    <col min="21" max="21" width="19.33203125" style="1" customWidth="1"/>
    <col min="22" max="22" width="14.6640625" style="1" customWidth="1"/>
    <col min="23" max="43" width="11.44140625" style="1"/>
    <col min="44" max="44" width="5.6640625" style="1" customWidth="1"/>
    <col min="45" max="49" width="11.44140625" style="1"/>
    <col min="50" max="50" width="15.44140625" style="1" customWidth="1"/>
    <col min="51" max="52" width="11.44140625" style="1"/>
    <col min="53" max="53" width="13.33203125" style="1" customWidth="1"/>
    <col min="54" max="58" width="11.44140625" style="1"/>
    <col min="59" max="59" width="14.6640625" style="1" customWidth="1"/>
    <col min="60" max="16384" width="11.44140625" style="1"/>
  </cols>
  <sheetData>
    <row r="1" spans="3:21" x14ac:dyDescent="0.45">
      <c r="F1" s="2" t="str">
        <f>Índice!$F$2</f>
        <v>Autoridad del Patrimonio Cultural del Estado de Campeche</v>
      </c>
    </row>
    <row r="2" spans="3:21" x14ac:dyDescent="0.45">
      <c r="F2" s="3" t="str">
        <f>Índice!$F$3</f>
        <v>Rehabilitación del Centro Histórico y Barrios Tradicionales de San Francisco Campeche, Municipio de Campeche</v>
      </c>
      <c r="P2" s="5" t="s">
        <v>1</v>
      </c>
    </row>
    <row r="3" spans="3:21" x14ac:dyDescent="0.45">
      <c r="F3" s="4" t="s">
        <v>40</v>
      </c>
    </row>
    <row r="5" spans="3:21" x14ac:dyDescent="0.45">
      <c r="C5" s="25" t="s">
        <v>666</v>
      </c>
    </row>
    <row r="6" spans="3:21" ht="10.8" customHeight="1" x14ac:dyDescent="0.45"/>
    <row r="7" spans="3:21" ht="36.450000000000003" customHeight="1" x14ac:dyDescent="0.45">
      <c r="C7" s="131" t="s">
        <v>7</v>
      </c>
      <c r="D7" s="113" t="s">
        <v>667</v>
      </c>
      <c r="E7" s="133"/>
      <c r="F7" s="134"/>
      <c r="G7" s="113" t="s">
        <v>670</v>
      </c>
      <c r="H7" s="133"/>
      <c r="I7" s="134"/>
      <c r="P7" s="131" t="s">
        <v>7</v>
      </c>
      <c r="Q7" s="131" t="s">
        <v>677</v>
      </c>
      <c r="R7" s="131" t="s">
        <v>7</v>
      </c>
      <c r="S7" s="131" t="s">
        <v>677</v>
      </c>
      <c r="T7" s="131" t="s">
        <v>7</v>
      </c>
      <c r="U7" s="131" t="s">
        <v>677</v>
      </c>
    </row>
    <row r="8" spans="3:21" ht="81" x14ac:dyDescent="0.45">
      <c r="C8" s="132"/>
      <c r="D8" s="12" t="s">
        <v>668</v>
      </c>
      <c r="E8" s="12" t="s">
        <v>669</v>
      </c>
      <c r="F8" s="12" t="s">
        <v>23</v>
      </c>
      <c r="G8" s="12" t="s">
        <v>668</v>
      </c>
      <c r="H8" s="12" t="s">
        <v>669</v>
      </c>
      <c r="I8" s="12" t="s">
        <v>23</v>
      </c>
      <c r="K8" s="12" t="s">
        <v>7</v>
      </c>
      <c r="L8" s="12" t="s">
        <v>671</v>
      </c>
      <c r="M8" s="12" t="s">
        <v>672</v>
      </c>
      <c r="N8" s="12" t="s">
        <v>673</v>
      </c>
      <c r="P8" s="132"/>
      <c r="Q8" s="132"/>
      <c r="R8" s="132"/>
      <c r="S8" s="132"/>
      <c r="T8" s="132"/>
      <c r="U8" s="132"/>
    </row>
    <row r="9" spans="3:21" x14ac:dyDescent="0.45">
      <c r="C9" s="24">
        <v>2012</v>
      </c>
      <c r="D9" s="66">
        <v>1041914.9781104333</v>
      </c>
      <c r="E9" s="21">
        <v>199439.57069383305</v>
      </c>
      <c r="F9" s="21">
        <f>SUM(D9:E9)</f>
        <v>1241354.5488042664</v>
      </c>
      <c r="G9" s="21">
        <f>D9*$N$12</f>
        <v>275061.53690718976</v>
      </c>
      <c r="H9" s="21">
        <f>E9*$N$12</f>
        <v>52651.277683562956</v>
      </c>
      <c r="I9" s="21">
        <f>SUM(G9:H9)</f>
        <v>327712.81459075271</v>
      </c>
      <c r="K9" s="24">
        <v>2018</v>
      </c>
      <c r="L9" s="21">
        <v>11789.196283971027</v>
      </c>
      <c r="M9" s="21">
        <v>3199.1921569579094</v>
      </c>
      <c r="N9" s="85">
        <f>M9/L9</f>
        <v>0.27136643414001299</v>
      </c>
      <c r="P9" s="24">
        <v>2012</v>
      </c>
      <c r="Q9" s="21">
        <v>274849</v>
      </c>
      <c r="R9" s="24">
        <v>2022</v>
      </c>
      <c r="S9" s="21">
        <v>299445</v>
      </c>
      <c r="T9" s="24">
        <v>2032</v>
      </c>
      <c r="U9" s="21">
        <v>308007</v>
      </c>
    </row>
    <row r="10" spans="3:21" x14ac:dyDescent="0.45">
      <c r="C10" s="24">
        <v>2013</v>
      </c>
      <c r="D10" s="66">
        <v>999737.55320184887</v>
      </c>
      <c r="E10" s="21">
        <v>430434.49779815093</v>
      </c>
      <c r="F10" s="21">
        <f t="shared" ref="F10:F18" si="0">SUM(D10:E10)</f>
        <v>1430172.0509999997</v>
      </c>
      <c r="G10" s="21">
        <f t="shared" ref="G10:G18" si="1">D10*$N$12</f>
        <v>263926.85935491719</v>
      </c>
      <c r="H10" s="21">
        <f t="shared" ref="H10:H18" si="2">E10*$N$12</f>
        <v>113633.047791434</v>
      </c>
      <c r="I10" s="21">
        <f t="shared" ref="I10:I18" si="3">SUM(G10:H10)</f>
        <v>377559.90714635118</v>
      </c>
      <c r="K10" s="24">
        <v>2019</v>
      </c>
      <c r="L10" s="21">
        <v>11603.517999116899</v>
      </c>
      <c r="M10" s="21">
        <v>2977.7627212121229</v>
      </c>
      <c r="N10" s="85">
        <f t="shared" ref="N10:N11" si="4">M10/L10</f>
        <v>0.25662585445541164</v>
      </c>
      <c r="P10" s="24">
        <v>2013</v>
      </c>
      <c r="Q10" s="21">
        <v>279854</v>
      </c>
      <c r="R10" s="24">
        <v>2023</v>
      </c>
      <c r="S10" s="21">
        <v>300889</v>
      </c>
      <c r="T10" s="24">
        <v>2033</v>
      </c>
      <c r="U10" s="21">
        <v>308291</v>
      </c>
    </row>
    <row r="11" spans="3:21" x14ac:dyDescent="0.45">
      <c r="C11" s="24">
        <v>2014</v>
      </c>
      <c r="D11" s="66">
        <v>1225942</v>
      </c>
      <c r="E11" s="21">
        <v>241008</v>
      </c>
      <c r="F11" s="21">
        <f t="shared" si="0"/>
        <v>1466950</v>
      </c>
      <c r="G11" s="21">
        <f t="shared" si="1"/>
        <v>323643.96113262605</v>
      </c>
      <c r="H11" s="21">
        <f t="shared" si="2"/>
        <v>63625.182744903053</v>
      </c>
      <c r="I11" s="21">
        <f t="shared" si="3"/>
        <v>387269.14387752907</v>
      </c>
      <c r="K11" s="24">
        <v>2020</v>
      </c>
      <c r="L11" s="21">
        <v>8801.8797064967821</v>
      </c>
      <c r="M11" s="21">
        <v>2323.66230508743</v>
      </c>
      <c r="N11" s="85">
        <f t="shared" si="4"/>
        <v>0.26399614429771229</v>
      </c>
      <c r="P11" s="24">
        <v>2014</v>
      </c>
      <c r="Q11" s="21">
        <v>284715</v>
      </c>
      <c r="R11" s="24">
        <v>2024</v>
      </c>
      <c r="S11" s="21">
        <v>302186</v>
      </c>
      <c r="T11" s="24">
        <v>2034</v>
      </c>
      <c r="U11" s="21">
        <v>308536</v>
      </c>
    </row>
    <row r="12" spans="3:21" x14ac:dyDescent="0.45">
      <c r="C12" s="24">
        <v>2015</v>
      </c>
      <c r="D12" s="66">
        <v>1061038.9909741234</v>
      </c>
      <c r="E12" s="21">
        <v>388473.76595444808</v>
      </c>
      <c r="F12" s="21">
        <f t="shared" si="0"/>
        <v>1449512.7569285715</v>
      </c>
      <c r="G12" s="21">
        <f t="shared" si="1"/>
        <v>280110.20256670378</v>
      </c>
      <c r="H12" s="21">
        <f t="shared" si="2"/>
        <v>102555.57637278621</v>
      </c>
      <c r="I12" s="21">
        <f t="shared" si="3"/>
        <v>382665.77893948997</v>
      </c>
      <c r="K12" s="128" t="s">
        <v>675</v>
      </c>
      <c r="L12" s="129"/>
      <c r="M12" s="130"/>
      <c r="N12" s="86">
        <f>AVERAGE(N9:N11)</f>
        <v>0.26399614429771234</v>
      </c>
      <c r="P12" s="24">
        <v>2015</v>
      </c>
      <c r="Q12" s="21">
        <v>288131</v>
      </c>
      <c r="R12" s="24">
        <v>2025</v>
      </c>
      <c r="S12" s="21">
        <v>303331</v>
      </c>
      <c r="T12" s="24">
        <v>2035</v>
      </c>
      <c r="U12" s="21">
        <v>308697</v>
      </c>
    </row>
    <row r="13" spans="3:21" x14ac:dyDescent="0.45">
      <c r="C13" s="24">
        <v>2016</v>
      </c>
      <c r="D13" s="66">
        <v>996115.70695546502</v>
      </c>
      <c r="E13" s="21">
        <v>408090.1823710032</v>
      </c>
      <c r="F13" s="21">
        <f t="shared" si="0"/>
        <v>1404205.8893264681</v>
      </c>
      <c r="G13" s="21">
        <f t="shared" si="1"/>
        <v>262970.70591063268</v>
      </c>
      <c r="H13" s="21">
        <f t="shared" si="2"/>
        <v>107734.23467169511</v>
      </c>
      <c r="I13" s="21">
        <f t="shared" si="3"/>
        <v>370704.94058232778</v>
      </c>
      <c r="P13" s="24">
        <v>2016</v>
      </c>
      <c r="Q13" s="21">
        <v>290633</v>
      </c>
      <c r="R13" s="24">
        <v>2026</v>
      </c>
      <c r="S13" s="21">
        <v>304338</v>
      </c>
      <c r="T13" s="24">
        <v>2036</v>
      </c>
      <c r="U13" s="21">
        <v>308808</v>
      </c>
    </row>
    <row r="14" spans="3:21" x14ac:dyDescent="0.45">
      <c r="C14" s="24">
        <v>2017</v>
      </c>
      <c r="D14" s="66">
        <v>1088041.8241222014</v>
      </c>
      <c r="E14" s="21">
        <v>347162.4784823595</v>
      </c>
      <c r="F14" s="21">
        <f t="shared" si="0"/>
        <v>1435204.302604561</v>
      </c>
      <c r="G14" s="21">
        <f t="shared" si="1"/>
        <v>287238.84640291083</v>
      </c>
      <c r="H14" s="21">
        <f t="shared" si="2"/>
        <v>91649.555764180433</v>
      </c>
      <c r="I14" s="21">
        <f t="shared" si="3"/>
        <v>378888.40216709126</v>
      </c>
      <c r="P14" s="24">
        <v>2017</v>
      </c>
      <c r="Q14" s="21">
        <v>292599</v>
      </c>
      <c r="R14" s="24">
        <v>2027</v>
      </c>
      <c r="S14" s="21">
        <v>305212</v>
      </c>
      <c r="T14" s="24">
        <v>2037</v>
      </c>
      <c r="U14" s="21">
        <v>308845</v>
      </c>
    </row>
    <row r="15" spans="3:21" x14ac:dyDescent="0.45">
      <c r="C15" s="24">
        <v>2018</v>
      </c>
      <c r="D15" s="66">
        <v>1171458.6106117265</v>
      </c>
      <c r="E15" s="21">
        <v>361337.97125883866</v>
      </c>
      <c r="F15" s="21">
        <f t="shared" si="0"/>
        <v>1532796.5818705652</v>
      </c>
      <c r="G15" s="21">
        <f t="shared" si="1"/>
        <v>309260.55640585098</v>
      </c>
      <c r="H15" s="21">
        <f t="shared" si="2"/>
        <v>95391.831200691013</v>
      </c>
      <c r="I15" s="21">
        <f t="shared" si="3"/>
        <v>404652.38760654198</v>
      </c>
      <c r="P15" s="24">
        <v>2018</v>
      </c>
      <c r="Q15" s="21">
        <v>294468</v>
      </c>
      <c r="R15" s="24">
        <v>2028</v>
      </c>
      <c r="S15" s="21">
        <v>305958</v>
      </c>
      <c r="T15" s="24">
        <v>2038</v>
      </c>
      <c r="U15" s="21">
        <v>308810</v>
      </c>
    </row>
    <row r="16" spans="3:21" x14ac:dyDescent="0.45">
      <c r="C16" s="24">
        <v>2019</v>
      </c>
      <c r="D16" s="66">
        <v>1136355.3565675439</v>
      </c>
      <c r="E16" s="21">
        <v>441775.71508184593</v>
      </c>
      <c r="F16" s="21">
        <f t="shared" si="0"/>
        <v>1578131.0716493898</v>
      </c>
      <c r="G16" s="21">
        <f t="shared" si="1"/>
        <v>299993.43268588372</v>
      </c>
      <c r="H16" s="21">
        <f t="shared" si="2"/>
        <v>116627.08542597205</v>
      </c>
      <c r="I16" s="21">
        <f t="shared" si="3"/>
        <v>416620.51811185578</v>
      </c>
      <c r="P16" s="24">
        <v>2019</v>
      </c>
      <c r="Q16" s="21">
        <v>296208</v>
      </c>
      <c r="R16" s="24">
        <v>2029</v>
      </c>
      <c r="S16" s="21">
        <v>306604</v>
      </c>
      <c r="T16" s="24">
        <v>2039</v>
      </c>
      <c r="U16" s="21">
        <v>308697</v>
      </c>
    </row>
    <row r="17" spans="2:21" x14ac:dyDescent="0.45">
      <c r="C17" s="24">
        <v>2020</v>
      </c>
      <c r="D17" s="66">
        <v>697090.78509185265</v>
      </c>
      <c r="E17" s="21">
        <v>171685.93872093788</v>
      </c>
      <c r="F17" s="21">
        <f t="shared" si="0"/>
        <v>868776.72381279059</v>
      </c>
      <c r="G17" s="21">
        <f t="shared" si="1"/>
        <v>184029.2794897143</v>
      </c>
      <c r="H17" s="21">
        <f t="shared" si="2"/>
        <v>45324.425852460918</v>
      </c>
      <c r="I17" s="21">
        <f t="shared" si="3"/>
        <v>229353.70534217521</v>
      </c>
      <c r="P17" s="24">
        <v>2020</v>
      </c>
      <c r="Q17" s="21">
        <v>297654</v>
      </c>
      <c r="R17" s="24">
        <v>2030</v>
      </c>
      <c r="S17" s="21">
        <v>307160</v>
      </c>
      <c r="T17" s="24">
        <v>2040</v>
      </c>
      <c r="U17" s="21">
        <v>308525</v>
      </c>
    </row>
    <row r="18" spans="2:21" x14ac:dyDescent="0.45">
      <c r="C18" s="24">
        <v>2021</v>
      </c>
      <c r="D18" s="66">
        <v>1082151.405423346</v>
      </c>
      <c r="E18" s="21">
        <v>168081.52102102188</v>
      </c>
      <c r="F18" s="21">
        <f t="shared" si="0"/>
        <v>1250232.926444368</v>
      </c>
      <c r="G18" s="21">
        <f t="shared" si="1"/>
        <v>285683.79857811384</v>
      </c>
      <c r="H18" s="21">
        <f t="shared" si="2"/>
        <v>44372.873477244662</v>
      </c>
      <c r="I18" s="21">
        <f t="shared" si="3"/>
        <v>330056.67205535853</v>
      </c>
      <c r="P18" s="24">
        <v>2021</v>
      </c>
      <c r="Q18" s="21">
        <v>298352</v>
      </c>
      <c r="R18" s="24">
        <v>2031</v>
      </c>
      <c r="S18" s="21">
        <v>307617</v>
      </c>
      <c r="T18" s="24"/>
      <c r="U18" s="21"/>
    </row>
    <row r="19" spans="2:21" ht="32.4" x14ac:dyDescent="0.45">
      <c r="C19" s="89" t="s">
        <v>665</v>
      </c>
      <c r="J19" s="28"/>
      <c r="K19" s="12" t="s">
        <v>680</v>
      </c>
      <c r="L19" s="88">
        <f>(I16/I9)^(1/COUNT(C9:C16))-1</f>
        <v>3.0459444001446512E-2</v>
      </c>
      <c r="P19" s="89" t="s">
        <v>676</v>
      </c>
    </row>
    <row r="21" spans="2:21" x14ac:dyDescent="0.45">
      <c r="C21" s="25" t="s">
        <v>674</v>
      </c>
    </row>
    <row r="22" spans="2:21" ht="10.8" customHeight="1" x14ac:dyDescent="0.45"/>
    <row r="23" spans="2:21" ht="37.950000000000003" customHeight="1" x14ac:dyDescent="0.45">
      <c r="C23" s="50" t="s">
        <v>7</v>
      </c>
      <c r="D23" s="48" t="s">
        <v>678</v>
      </c>
      <c r="E23" s="49" t="s">
        <v>679</v>
      </c>
    </row>
    <row r="24" spans="2:21" x14ac:dyDescent="0.45">
      <c r="C24" s="13">
        <v>2022</v>
      </c>
      <c r="D24" s="21">
        <f>ROUND(I18*(1+$L$19),0)</f>
        <v>340110</v>
      </c>
      <c r="E24" s="21">
        <f>S9</f>
        <v>299445</v>
      </c>
    </row>
    <row r="25" spans="2:21" ht="16.8" x14ac:dyDescent="0.4">
      <c r="B25" s="27">
        <v>1.034</v>
      </c>
      <c r="C25" s="13">
        <v>2023</v>
      </c>
      <c r="D25" s="21">
        <f>ROUND(D24*(1+$L$19),0)</f>
        <v>350470</v>
      </c>
      <c r="E25" s="21">
        <f t="shared" ref="E25:E33" si="5">S10</f>
        <v>300889</v>
      </c>
      <c r="G25" s="90"/>
    </row>
    <row r="26" spans="2:21" ht="16.8" x14ac:dyDescent="0.4">
      <c r="B26" s="27">
        <v>1.0289999999999999</v>
      </c>
      <c r="C26" s="13">
        <v>2024</v>
      </c>
      <c r="D26" s="21">
        <f t="shared" ref="D26:D54" si="6">ROUND(D25*(1+$L$19),0)</f>
        <v>361145</v>
      </c>
      <c r="E26" s="21">
        <f t="shared" si="5"/>
        <v>302186</v>
      </c>
      <c r="G26" s="90"/>
    </row>
    <row r="27" spans="2:21" ht="16.8" x14ac:dyDescent="0.4">
      <c r="B27" s="27">
        <v>1.0249999999999999</v>
      </c>
      <c r="C27" s="13">
        <v>2025</v>
      </c>
      <c r="D27" s="21">
        <f t="shared" si="6"/>
        <v>372145</v>
      </c>
      <c r="E27" s="21">
        <f t="shared" si="5"/>
        <v>303331</v>
      </c>
      <c r="G27" s="90"/>
    </row>
    <row r="28" spans="2:21" ht="16.8" x14ac:dyDescent="0.4">
      <c r="B28" s="27">
        <v>1.0189999999999999</v>
      </c>
      <c r="C28" s="13">
        <v>2026</v>
      </c>
      <c r="D28" s="21">
        <f t="shared" si="6"/>
        <v>383480</v>
      </c>
      <c r="E28" s="21">
        <f t="shared" si="5"/>
        <v>304338</v>
      </c>
      <c r="G28" s="90"/>
    </row>
    <row r="29" spans="2:21" ht="16.8" x14ac:dyDescent="0.4">
      <c r="B29" s="27">
        <v>1.0145</v>
      </c>
      <c r="C29" s="13">
        <v>2027</v>
      </c>
      <c r="D29" s="21">
        <f t="shared" si="6"/>
        <v>395161</v>
      </c>
      <c r="E29" s="21">
        <f t="shared" si="5"/>
        <v>305212</v>
      </c>
      <c r="G29" s="90"/>
    </row>
    <row r="30" spans="2:21" ht="16.8" x14ac:dyDescent="0.4">
      <c r="B30" s="27">
        <v>1.034</v>
      </c>
      <c r="C30" s="13">
        <v>2028</v>
      </c>
      <c r="D30" s="21">
        <f t="shared" si="6"/>
        <v>407197</v>
      </c>
      <c r="E30" s="21">
        <f t="shared" si="5"/>
        <v>305958</v>
      </c>
      <c r="G30" s="90"/>
    </row>
    <row r="31" spans="2:21" ht="16.8" x14ac:dyDescent="0.4">
      <c r="B31" s="27">
        <v>1.0289999999999999</v>
      </c>
      <c r="C31" s="13">
        <v>2029</v>
      </c>
      <c r="D31" s="21">
        <f t="shared" si="6"/>
        <v>419600</v>
      </c>
      <c r="E31" s="21">
        <f t="shared" si="5"/>
        <v>306604</v>
      </c>
      <c r="G31" s="90"/>
    </row>
    <row r="32" spans="2:21" ht="16.8" x14ac:dyDescent="0.4">
      <c r="B32" s="27">
        <v>1.0249999999999999</v>
      </c>
      <c r="C32" s="13">
        <v>2030</v>
      </c>
      <c r="D32" s="21">
        <f t="shared" si="6"/>
        <v>432381</v>
      </c>
      <c r="E32" s="21">
        <f t="shared" si="5"/>
        <v>307160</v>
      </c>
      <c r="G32" s="90"/>
    </row>
    <row r="33" spans="2:7" ht="16.8" x14ac:dyDescent="0.4">
      <c r="B33" s="27">
        <v>1.0189999999999999</v>
      </c>
      <c r="C33" s="13">
        <v>2031</v>
      </c>
      <c r="D33" s="21">
        <f t="shared" si="6"/>
        <v>445551</v>
      </c>
      <c r="E33" s="21">
        <f t="shared" si="5"/>
        <v>307617</v>
      </c>
      <c r="G33" s="90"/>
    </row>
    <row r="34" spans="2:7" ht="16.8" x14ac:dyDescent="0.4">
      <c r="B34" s="27">
        <v>1.0145</v>
      </c>
      <c r="C34" s="13">
        <v>2032</v>
      </c>
      <c r="D34" s="21">
        <f t="shared" si="6"/>
        <v>459122</v>
      </c>
      <c r="E34" s="21">
        <f>U9</f>
        <v>308007</v>
      </c>
      <c r="G34" s="90"/>
    </row>
    <row r="35" spans="2:7" ht="16.8" x14ac:dyDescent="0.4">
      <c r="B35" s="27">
        <v>1.034</v>
      </c>
      <c r="C35" s="13">
        <v>2033</v>
      </c>
      <c r="D35" s="21">
        <f t="shared" si="6"/>
        <v>473107</v>
      </c>
      <c r="E35" s="21">
        <f t="shared" ref="E35:E42" si="7">U10</f>
        <v>308291</v>
      </c>
      <c r="G35" s="90"/>
    </row>
    <row r="36" spans="2:7" ht="16.8" x14ac:dyDescent="0.4">
      <c r="B36" s="27">
        <v>1.0289999999999999</v>
      </c>
      <c r="C36" s="13">
        <v>2034</v>
      </c>
      <c r="D36" s="21">
        <f t="shared" si="6"/>
        <v>487518</v>
      </c>
      <c r="E36" s="21">
        <f t="shared" si="7"/>
        <v>308536</v>
      </c>
      <c r="G36" s="90"/>
    </row>
    <row r="37" spans="2:7" ht="16.8" x14ac:dyDescent="0.4">
      <c r="B37" s="27">
        <v>1.0249999999999999</v>
      </c>
      <c r="C37" s="13">
        <v>2035</v>
      </c>
      <c r="D37" s="21">
        <f t="shared" si="6"/>
        <v>502368</v>
      </c>
      <c r="E37" s="21">
        <f t="shared" si="7"/>
        <v>308697</v>
      </c>
      <c r="G37" s="90"/>
    </row>
    <row r="38" spans="2:7" ht="16.8" x14ac:dyDescent="0.4">
      <c r="B38" s="27">
        <v>1.0189999999999999</v>
      </c>
      <c r="C38" s="13">
        <v>2036</v>
      </c>
      <c r="D38" s="21">
        <f t="shared" si="6"/>
        <v>517670</v>
      </c>
      <c r="E38" s="21">
        <f t="shared" si="7"/>
        <v>308808</v>
      </c>
      <c r="G38" s="90"/>
    </row>
    <row r="39" spans="2:7" ht="16.8" x14ac:dyDescent="0.4">
      <c r="B39" s="27">
        <v>1.0145</v>
      </c>
      <c r="C39" s="13">
        <v>2037</v>
      </c>
      <c r="D39" s="21">
        <f t="shared" si="6"/>
        <v>533438</v>
      </c>
      <c r="E39" s="21">
        <f t="shared" si="7"/>
        <v>308845</v>
      </c>
      <c r="G39" s="90"/>
    </row>
    <row r="40" spans="2:7" ht="16.8" x14ac:dyDescent="0.4">
      <c r="B40" s="27">
        <v>1.034</v>
      </c>
      <c r="C40" s="13">
        <v>2038</v>
      </c>
      <c r="D40" s="21">
        <f t="shared" si="6"/>
        <v>549686</v>
      </c>
      <c r="E40" s="21">
        <f t="shared" si="7"/>
        <v>308810</v>
      </c>
      <c r="G40" s="90"/>
    </row>
    <row r="41" spans="2:7" ht="16.8" x14ac:dyDescent="0.4">
      <c r="B41" s="27">
        <v>1.0289999999999999</v>
      </c>
      <c r="C41" s="13">
        <v>2039</v>
      </c>
      <c r="D41" s="21">
        <f t="shared" si="6"/>
        <v>566429</v>
      </c>
      <c r="E41" s="21">
        <f t="shared" si="7"/>
        <v>308697</v>
      </c>
      <c r="G41" s="90"/>
    </row>
    <row r="42" spans="2:7" ht="16.8" x14ac:dyDescent="0.4">
      <c r="B42" s="27">
        <v>1.0249999999999999</v>
      </c>
      <c r="C42" s="13">
        <v>2040</v>
      </c>
      <c r="D42" s="21">
        <f t="shared" si="6"/>
        <v>583682</v>
      </c>
      <c r="E42" s="21">
        <f t="shared" si="7"/>
        <v>308525</v>
      </c>
      <c r="G42" s="90"/>
    </row>
    <row r="43" spans="2:7" ht="16.8" x14ac:dyDescent="0.4">
      <c r="B43" s="27">
        <v>1.0189999999999999</v>
      </c>
      <c r="C43" s="13">
        <v>2041</v>
      </c>
      <c r="D43" s="21">
        <f t="shared" si="6"/>
        <v>601461</v>
      </c>
      <c r="E43" s="87" cm="1">
        <f t="array" ref="E43:E54">TREND(E24:E42,C24:C42,C43:C54)</f>
        <v>311083.31578947371</v>
      </c>
      <c r="G43" s="90"/>
    </row>
    <row r="44" spans="2:7" ht="16.8" x14ac:dyDescent="0.4">
      <c r="B44" s="27">
        <v>1.0145</v>
      </c>
      <c r="C44" s="13">
        <v>2042</v>
      </c>
      <c r="D44" s="21">
        <f t="shared" si="6"/>
        <v>619781</v>
      </c>
      <c r="E44" s="87">
        <v>311560.30000000005</v>
      </c>
      <c r="G44" s="90"/>
    </row>
    <row r="45" spans="2:7" ht="16.8" x14ac:dyDescent="0.4">
      <c r="B45" s="27">
        <v>1.034</v>
      </c>
      <c r="C45" s="13">
        <v>2043</v>
      </c>
      <c r="D45" s="21">
        <f t="shared" si="6"/>
        <v>638659</v>
      </c>
      <c r="E45" s="87">
        <v>312037.28421052638</v>
      </c>
      <c r="G45" s="90"/>
    </row>
    <row r="46" spans="2:7" ht="16.8" x14ac:dyDescent="0.4">
      <c r="B46" s="27">
        <v>1.0289999999999999</v>
      </c>
      <c r="C46" s="13">
        <v>2044</v>
      </c>
      <c r="D46" s="21">
        <f t="shared" si="6"/>
        <v>658112</v>
      </c>
      <c r="E46" s="87">
        <v>312514.26842105272</v>
      </c>
      <c r="G46" s="90"/>
    </row>
    <row r="47" spans="2:7" ht="16.8" x14ac:dyDescent="0.4">
      <c r="B47" s="27">
        <v>1.0249999999999999</v>
      </c>
      <c r="C47" s="13">
        <v>2045</v>
      </c>
      <c r="D47" s="21">
        <f t="shared" si="6"/>
        <v>678158</v>
      </c>
      <c r="E47" s="87">
        <v>312991.25263157906</v>
      </c>
      <c r="G47" s="90"/>
    </row>
    <row r="48" spans="2:7" ht="16.8" x14ac:dyDescent="0.4">
      <c r="B48" s="27">
        <v>1.0189999999999999</v>
      </c>
      <c r="C48" s="13">
        <v>2046</v>
      </c>
      <c r="D48" s="21">
        <f t="shared" si="6"/>
        <v>698814</v>
      </c>
      <c r="E48" s="87">
        <v>313468.23684210528</v>
      </c>
      <c r="G48" s="90"/>
    </row>
    <row r="49" spans="2:7" ht="16.8" x14ac:dyDescent="0.4">
      <c r="B49" s="27">
        <v>1.0145</v>
      </c>
      <c r="C49" s="13">
        <v>2047</v>
      </c>
      <c r="D49" s="21">
        <f t="shared" si="6"/>
        <v>720099</v>
      </c>
      <c r="E49" s="87">
        <v>313945.22105263162</v>
      </c>
      <c r="G49" s="90"/>
    </row>
    <row r="50" spans="2:7" ht="16.8" x14ac:dyDescent="0.4">
      <c r="B50" s="27">
        <v>1.034</v>
      </c>
      <c r="C50" s="13">
        <v>2048</v>
      </c>
      <c r="D50" s="21">
        <f t="shared" si="6"/>
        <v>742033</v>
      </c>
      <c r="E50" s="87">
        <v>314422.20526315796</v>
      </c>
      <c r="G50" s="90"/>
    </row>
    <row r="51" spans="2:7" ht="16.8" x14ac:dyDescent="0.4">
      <c r="B51" s="27">
        <v>1.0289999999999999</v>
      </c>
      <c r="C51" s="13">
        <v>2049</v>
      </c>
      <c r="D51" s="21">
        <f t="shared" si="6"/>
        <v>764635</v>
      </c>
      <c r="E51" s="87">
        <v>314899.1894736843</v>
      </c>
      <c r="G51" s="90"/>
    </row>
    <row r="52" spans="2:7" ht="16.8" x14ac:dyDescent="0.4">
      <c r="B52" s="27">
        <v>1.0249999999999999</v>
      </c>
      <c r="C52" s="13">
        <v>2050</v>
      </c>
      <c r="D52" s="21">
        <f t="shared" si="6"/>
        <v>787925</v>
      </c>
      <c r="E52" s="87">
        <v>315376.17368421063</v>
      </c>
      <c r="G52" s="90"/>
    </row>
    <row r="53" spans="2:7" ht="16.8" x14ac:dyDescent="0.4">
      <c r="B53" s="27">
        <v>1.0189999999999999</v>
      </c>
      <c r="C53" s="13">
        <v>2051</v>
      </c>
      <c r="D53" s="21">
        <f t="shared" si="6"/>
        <v>811925</v>
      </c>
      <c r="E53" s="87">
        <v>315853.15789473685</v>
      </c>
      <c r="G53" s="90"/>
    </row>
    <row r="54" spans="2:7" ht="16.8" x14ac:dyDescent="0.4">
      <c r="B54" s="27">
        <v>1.0145</v>
      </c>
      <c r="C54" s="13">
        <v>2052</v>
      </c>
      <c r="D54" s="21">
        <f t="shared" si="6"/>
        <v>836656</v>
      </c>
      <c r="E54" s="87">
        <v>316330.14210526319</v>
      </c>
      <c r="G54" s="90"/>
    </row>
    <row r="55" spans="2:7" ht="16.8" x14ac:dyDescent="0.4">
      <c r="B55" s="26"/>
    </row>
  </sheetData>
  <mergeCells count="10">
    <mergeCell ref="C7:C8"/>
    <mergeCell ref="D7:F7"/>
    <mergeCell ref="G7:I7"/>
    <mergeCell ref="T7:T8"/>
    <mergeCell ref="U7:U8"/>
    <mergeCell ref="K12:M12"/>
    <mergeCell ref="P7:P8"/>
    <mergeCell ref="Q7:Q8"/>
    <mergeCell ref="R7:R8"/>
    <mergeCell ref="S7:S8"/>
  </mergeCells>
  <hyperlinks>
    <hyperlink ref="P2" location="Índice!A1" display="Volver al Índice" xr:uid="{3305E113-41F4-447B-9182-F9E1D83FF809}"/>
  </hyperlink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Índice</vt:lpstr>
      <vt:lpstr>Oferta - SA</vt:lpstr>
      <vt:lpstr>Demanda - SA, SSP y SCP</vt:lpstr>
      <vt:lpstr>Oferta - SSP</vt:lpstr>
      <vt:lpstr>Alternativa 1</vt:lpstr>
      <vt:lpstr>Alternativa 2</vt:lpstr>
      <vt:lpstr>Oferta - SCP</vt:lpstr>
      <vt:lpstr>Evaluación</vt:lpstr>
      <vt:lpstr>Proyecciones</vt:lpstr>
      <vt:lpstr>Índice!Área_de_impresión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2024-05-24T16:40:35Z</dcterms:created>
  <dcterms:modified xsi:type="dcterms:W3CDTF">2024-05-24T16:41:19Z</dcterms:modified>
</cp:coreProperties>
</file>