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NIPPIP\Desktop\amc crecer en grande\"/>
    </mc:Choice>
  </mc:AlternateContent>
  <bookViews>
    <workbookView xWindow="0" yWindow="0" windowWidth="19200" windowHeight="7485" tabRatio="856" activeTab="6"/>
  </bookViews>
  <sheets>
    <sheet name="PROY TDPA" sheetId="8" r:id="rId1"/>
    <sheet name="Velocidad" sheetId="1" r:id="rId2"/>
    <sheet name="Tiempo" sheetId="4" r:id="rId3"/>
    <sheet name="CTP" sheetId="2" r:id="rId4"/>
    <sheet name="COV" sheetId="3" r:id="rId5"/>
    <sheet name="CGV" sheetId="5" r:id="rId6"/>
    <sheet name="COM" sheetId="6" r:id="rId7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8" i="8" l="1"/>
  <c r="M9" i="8"/>
  <c r="M10" i="8"/>
  <c r="M11" i="8"/>
  <c r="M12" i="8"/>
  <c r="M13" i="8"/>
  <c r="M14" i="8"/>
  <c r="M15" i="8"/>
  <c r="M16" i="8"/>
  <c r="M17" i="8"/>
  <c r="M18" i="8"/>
  <c r="M19" i="8"/>
  <c r="M20" i="8"/>
  <c r="M21" i="8"/>
  <c r="M7" i="8"/>
  <c r="M6" i="8"/>
  <c r="H21" i="8"/>
  <c r="H20" i="8"/>
  <c r="H19" i="8"/>
  <c r="H18" i="8"/>
  <c r="H17" i="8"/>
  <c r="H16" i="8"/>
  <c r="H15" i="8"/>
  <c r="H14" i="8"/>
  <c r="H13" i="8"/>
  <c r="H12" i="8"/>
  <c r="H11" i="8"/>
  <c r="H10" i="8"/>
  <c r="H9" i="8"/>
  <c r="H8" i="8"/>
  <c r="H7" i="8"/>
  <c r="H6" i="8"/>
  <c r="B7" i="8"/>
  <c r="B8" i="8"/>
  <c r="B9" i="8"/>
  <c r="B10" i="8"/>
  <c r="B11" i="8"/>
  <c r="B12" i="8"/>
  <c r="B13" i="8"/>
  <c r="B14" i="8"/>
  <c r="B15" i="8"/>
  <c r="B16" i="8"/>
  <c r="B17" i="8"/>
  <c r="B18" i="8"/>
  <c r="B19" i="8"/>
  <c r="B20" i="8"/>
  <c r="B21" i="8"/>
  <c r="B6" i="8"/>
  <c r="H8" i="6" l="1"/>
  <c r="N15" i="6" s="1"/>
  <c r="N18" i="6" l="1"/>
  <c r="N7" i="6"/>
  <c r="N13" i="6"/>
  <c r="N16" i="6"/>
  <c r="N8" i="6"/>
  <c r="N17" i="6"/>
  <c r="N11" i="6"/>
  <c r="G6" i="4"/>
  <c r="F6" i="4"/>
  <c r="E6" i="4"/>
  <c r="P14" i="6" l="1"/>
  <c r="H15" i="6" s="1"/>
  <c r="N6" i="6"/>
  <c r="O19" i="6"/>
  <c r="O9" i="6"/>
  <c r="H14" i="6" s="1"/>
  <c r="K5" i="3"/>
  <c r="K6" i="3"/>
  <c r="K7" i="3"/>
  <c r="K8" i="3"/>
  <c r="K9" i="3"/>
  <c r="K10" i="3"/>
  <c r="K11" i="3"/>
  <c r="K12" i="3"/>
  <c r="K13" i="3"/>
  <c r="K14" i="3"/>
  <c r="K15" i="3"/>
  <c r="K16" i="3"/>
  <c r="K17" i="3"/>
  <c r="K18" i="3"/>
  <c r="K19" i="3"/>
  <c r="K20" i="3"/>
  <c r="N12" i="6" l="1"/>
  <c r="N10" i="6"/>
  <c r="N5" i="6"/>
  <c r="H13" i="6" s="1"/>
  <c r="P20" i="3" l="1"/>
  <c r="G20" i="5" s="1"/>
  <c r="O20" i="3"/>
  <c r="N20" i="3"/>
  <c r="M20" i="3"/>
  <c r="D20" i="5" s="1"/>
  <c r="L20" i="3"/>
  <c r="P19" i="3"/>
  <c r="G19" i="5" s="1"/>
  <c r="O19" i="3"/>
  <c r="N19" i="3"/>
  <c r="M19" i="3"/>
  <c r="D19" i="5" s="1"/>
  <c r="L19" i="3"/>
  <c r="P18" i="3"/>
  <c r="G18" i="5" s="1"/>
  <c r="P18" i="5" s="1"/>
  <c r="Y18" i="5" s="1"/>
  <c r="O18" i="3"/>
  <c r="N18" i="3"/>
  <c r="M18" i="3"/>
  <c r="D18" i="5" s="1"/>
  <c r="L18" i="3"/>
  <c r="P17" i="3"/>
  <c r="G17" i="5" s="1"/>
  <c r="O17" i="3"/>
  <c r="N17" i="3"/>
  <c r="M17" i="3"/>
  <c r="D17" i="5" s="1"/>
  <c r="L17" i="3"/>
  <c r="P16" i="3"/>
  <c r="G16" i="5" s="1"/>
  <c r="O16" i="3"/>
  <c r="N16" i="3"/>
  <c r="M16" i="3"/>
  <c r="D16" i="5" s="1"/>
  <c r="L16" i="3"/>
  <c r="P15" i="3"/>
  <c r="G15" i="5" s="1"/>
  <c r="O15" i="3"/>
  <c r="N15" i="3"/>
  <c r="M15" i="3"/>
  <c r="D15" i="5" s="1"/>
  <c r="L15" i="3"/>
  <c r="P14" i="3"/>
  <c r="G14" i="5" s="1"/>
  <c r="O14" i="3"/>
  <c r="N14" i="3"/>
  <c r="M14" i="3"/>
  <c r="D14" i="5" s="1"/>
  <c r="L14" i="3"/>
  <c r="P13" i="3"/>
  <c r="G13" i="5" s="1"/>
  <c r="P13" i="5" s="1"/>
  <c r="Y13" i="5" s="1"/>
  <c r="O13" i="3"/>
  <c r="N13" i="3"/>
  <c r="M13" i="3"/>
  <c r="D13" i="5" s="1"/>
  <c r="L13" i="3"/>
  <c r="P12" i="3"/>
  <c r="G12" i="5" s="1"/>
  <c r="O12" i="3"/>
  <c r="N12" i="3"/>
  <c r="M12" i="3"/>
  <c r="D12" i="5" s="1"/>
  <c r="L12" i="3"/>
  <c r="P11" i="3"/>
  <c r="G11" i="5" s="1"/>
  <c r="O11" i="3"/>
  <c r="N11" i="3"/>
  <c r="M11" i="3"/>
  <c r="D11" i="5" s="1"/>
  <c r="L11" i="3"/>
  <c r="P10" i="3"/>
  <c r="G10" i="5" s="1"/>
  <c r="P10" i="5" s="1"/>
  <c r="Y10" i="5" s="1"/>
  <c r="O10" i="3"/>
  <c r="N10" i="3"/>
  <c r="M10" i="3"/>
  <c r="D10" i="5" s="1"/>
  <c r="L10" i="3"/>
  <c r="P9" i="3"/>
  <c r="G9" i="5" s="1"/>
  <c r="O9" i="3"/>
  <c r="N9" i="3"/>
  <c r="M9" i="3"/>
  <c r="D9" i="5" s="1"/>
  <c r="L9" i="3"/>
  <c r="P8" i="3"/>
  <c r="G8" i="5" s="1"/>
  <c r="O8" i="3"/>
  <c r="N8" i="3"/>
  <c r="M8" i="3"/>
  <c r="D8" i="5" s="1"/>
  <c r="L8" i="3"/>
  <c r="P7" i="3"/>
  <c r="G7" i="5" s="1"/>
  <c r="O7" i="3"/>
  <c r="N7" i="3"/>
  <c r="M7" i="3"/>
  <c r="D7" i="5" s="1"/>
  <c r="L7" i="3"/>
  <c r="P6" i="3"/>
  <c r="G6" i="5" s="1"/>
  <c r="O6" i="3"/>
  <c r="N6" i="3"/>
  <c r="M6" i="3"/>
  <c r="D6" i="5" s="1"/>
  <c r="L6" i="3"/>
  <c r="P5" i="3"/>
  <c r="G5" i="5" s="1"/>
  <c r="P5" i="5" s="1"/>
  <c r="Y5" i="5" s="1"/>
  <c r="O5" i="3"/>
  <c r="N5" i="3"/>
  <c r="M5" i="3"/>
  <c r="D5" i="5" s="1"/>
  <c r="L5" i="3"/>
  <c r="G21" i="4"/>
  <c r="F21" i="4"/>
  <c r="F23" i="2" s="1"/>
  <c r="E21" i="4"/>
  <c r="E23" i="2" s="1"/>
  <c r="D21" i="4"/>
  <c r="C21" i="4"/>
  <c r="C23" i="2" s="1"/>
  <c r="B21" i="4"/>
  <c r="B23" i="2" s="1"/>
  <c r="B20" i="5" s="1"/>
  <c r="G20" i="4"/>
  <c r="F20" i="4"/>
  <c r="F22" i="2" s="1"/>
  <c r="E20" i="4"/>
  <c r="E22" i="2" s="1"/>
  <c r="D20" i="4"/>
  <c r="C20" i="4"/>
  <c r="C22" i="2" s="1"/>
  <c r="B20" i="4"/>
  <c r="B22" i="2" s="1"/>
  <c r="B19" i="5" s="1"/>
  <c r="G19" i="4"/>
  <c r="F19" i="4"/>
  <c r="F21" i="2" s="1"/>
  <c r="E19" i="4"/>
  <c r="E21" i="2" s="1"/>
  <c r="D19" i="4"/>
  <c r="C19" i="4"/>
  <c r="C21" i="2" s="1"/>
  <c r="B19" i="4"/>
  <c r="B21" i="2" s="1"/>
  <c r="B18" i="5" s="1"/>
  <c r="G18" i="4"/>
  <c r="F18" i="4"/>
  <c r="F20" i="2" s="1"/>
  <c r="E18" i="4"/>
  <c r="E20" i="2" s="1"/>
  <c r="D18" i="4"/>
  <c r="C18" i="4"/>
  <c r="C20" i="2" s="1"/>
  <c r="B18" i="4"/>
  <c r="B20" i="2" s="1"/>
  <c r="B17" i="5" s="1"/>
  <c r="G17" i="4"/>
  <c r="F17" i="4"/>
  <c r="F19" i="2" s="1"/>
  <c r="E17" i="4"/>
  <c r="E19" i="2" s="1"/>
  <c r="D17" i="4"/>
  <c r="C17" i="4"/>
  <c r="C19" i="2" s="1"/>
  <c r="B17" i="4"/>
  <c r="B19" i="2" s="1"/>
  <c r="B16" i="5" s="1"/>
  <c r="G16" i="4"/>
  <c r="F16" i="4"/>
  <c r="F18" i="2" s="1"/>
  <c r="E16" i="4"/>
  <c r="E18" i="2" s="1"/>
  <c r="D16" i="4"/>
  <c r="C16" i="4"/>
  <c r="C18" i="2" s="1"/>
  <c r="B16" i="4"/>
  <c r="B18" i="2" s="1"/>
  <c r="B15" i="5" s="1"/>
  <c r="G15" i="4"/>
  <c r="F15" i="4"/>
  <c r="F17" i="2" s="1"/>
  <c r="E15" i="4"/>
  <c r="E17" i="2" s="1"/>
  <c r="D15" i="4"/>
  <c r="C15" i="4"/>
  <c r="C17" i="2" s="1"/>
  <c r="B15" i="4"/>
  <c r="B17" i="2" s="1"/>
  <c r="B14" i="5" s="1"/>
  <c r="G14" i="4"/>
  <c r="F14" i="4"/>
  <c r="F16" i="2" s="1"/>
  <c r="E14" i="4"/>
  <c r="E16" i="2" s="1"/>
  <c r="D14" i="4"/>
  <c r="C14" i="4"/>
  <c r="C16" i="2" s="1"/>
  <c r="B14" i="4"/>
  <c r="B16" i="2" s="1"/>
  <c r="B13" i="5" s="1"/>
  <c r="G13" i="4"/>
  <c r="F13" i="4"/>
  <c r="F15" i="2" s="1"/>
  <c r="E13" i="4"/>
  <c r="E15" i="2" s="1"/>
  <c r="D13" i="4"/>
  <c r="C13" i="4"/>
  <c r="C15" i="2" s="1"/>
  <c r="B13" i="4"/>
  <c r="B15" i="2" s="1"/>
  <c r="B12" i="5" s="1"/>
  <c r="G12" i="4"/>
  <c r="F12" i="4"/>
  <c r="F14" i="2" s="1"/>
  <c r="E12" i="4"/>
  <c r="E14" i="2" s="1"/>
  <c r="D12" i="4"/>
  <c r="C12" i="4"/>
  <c r="C14" i="2" s="1"/>
  <c r="B12" i="4"/>
  <c r="B14" i="2" s="1"/>
  <c r="B11" i="5" s="1"/>
  <c r="G11" i="4"/>
  <c r="F11" i="4"/>
  <c r="F13" i="2" s="1"/>
  <c r="E11" i="4"/>
  <c r="E13" i="2" s="1"/>
  <c r="D11" i="4"/>
  <c r="C11" i="4"/>
  <c r="C13" i="2" s="1"/>
  <c r="B11" i="4"/>
  <c r="B13" i="2" s="1"/>
  <c r="B10" i="5" s="1"/>
  <c r="G10" i="4"/>
  <c r="F10" i="4"/>
  <c r="F12" i="2" s="1"/>
  <c r="E10" i="4"/>
  <c r="E12" i="2" s="1"/>
  <c r="D10" i="4"/>
  <c r="C10" i="4"/>
  <c r="C12" i="2" s="1"/>
  <c r="B10" i="4"/>
  <c r="B12" i="2" s="1"/>
  <c r="B9" i="5" s="1"/>
  <c r="G9" i="4"/>
  <c r="F9" i="4"/>
  <c r="F11" i="2" s="1"/>
  <c r="E9" i="4"/>
  <c r="E11" i="2" s="1"/>
  <c r="D9" i="4"/>
  <c r="C9" i="4"/>
  <c r="C11" i="2" s="1"/>
  <c r="B9" i="4"/>
  <c r="B11" i="2" s="1"/>
  <c r="B8" i="5" s="1"/>
  <c r="G8" i="4"/>
  <c r="F8" i="4"/>
  <c r="F10" i="2" s="1"/>
  <c r="E8" i="4"/>
  <c r="E10" i="2" s="1"/>
  <c r="D8" i="4"/>
  <c r="C8" i="4"/>
  <c r="C10" i="2" s="1"/>
  <c r="B8" i="4"/>
  <c r="B10" i="2" s="1"/>
  <c r="B7" i="5" s="1"/>
  <c r="G7" i="4"/>
  <c r="F7" i="4"/>
  <c r="F9" i="2" s="1"/>
  <c r="E7" i="4"/>
  <c r="E9" i="2" s="1"/>
  <c r="D7" i="4"/>
  <c r="C7" i="4"/>
  <c r="C9" i="2" s="1"/>
  <c r="B7" i="4"/>
  <c r="B9" i="2" s="1"/>
  <c r="B6" i="5" s="1"/>
  <c r="F8" i="2"/>
  <c r="E8" i="2"/>
  <c r="D6" i="4"/>
  <c r="C6" i="4"/>
  <c r="C8" i="2" s="1"/>
  <c r="B6" i="4"/>
  <c r="B8" i="2" s="1"/>
  <c r="B5" i="5" s="1"/>
  <c r="F6" i="5" l="1"/>
  <c r="F14" i="5"/>
  <c r="O14" i="5" s="1"/>
  <c r="X14" i="5" s="1"/>
  <c r="C10" i="5"/>
  <c r="L10" i="5" s="1"/>
  <c r="U10" i="5" s="1"/>
  <c r="E11" i="5"/>
  <c r="N11" i="5" s="1"/>
  <c r="W11" i="5" s="1"/>
  <c r="C18" i="5"/>
  <c r="L18" i="5" s="1"/>
  <c r="U18" i="5" s="1"/>
  <c r="E19" i="5"/>
  <c r="N19" i="5" s="1"/>
  <c r="W19" i="5" s="1"/>
  <c r="F9" i="5"/>
  <c r="O9" i="5" s="1"/>
  <c r="X9" i="5" s="1"/>
  <c r="F13" i="5"/>
  <c r="O13" i="5" s="1"/>
  <c r="X13" i="5" s="1"/>
  <c r="F17" i="5"/>
  <c r="O17" i="5" s="1"/>
  <c r="X17" i="5" s="1"/>
  <c r="C12" i="5"/>
  <c r="L12" i="5" s="1"/>
  <c r="U12" i="5" s="1"/>
  <c r="C20" i="5"/>
  <c r="L20" i="5" s="1"/>
  <c r="U20" i="5" s="1"/>
  <c r="E14" i="5"/>
  <c r="N14" i="5" s="1"/>
  <c r="W14" i="5" s="1"/>
  <c r="F5" i="5"/>
  <c r="O5" i="5" s="1"/>
  <c r="X5" i="5" s="1"/>
  <c r="E6" i="5"/>
  <c r="N6" i="5" s="1"/>
  <c r="W6" i="5" s="1"/>
  <c r="E10" i="5"/>
  <c r="N10" i="5" s="1"/>
  <c r="W10" i="5" s="1"/>
  <c r="E18" i="5"/>
  <c r="N18" i="5" s="1"/>
  <c r="W18" i="5" s="1"/>
  <c r="F8" i="5"/>
  <c r="O8" i="5" s="1"/>
  <c r="X8" i="5" s="1"/>
  <c r="F16" i="5"/>
  <c r="O16" i="5" s="1"/>
  <c r="X16" i="5" s="1"/>
  <c r="E13" i="5"/>
  <c r="N13" i="5" s="1"/>
  <c r="W13" i="5" s="1"/>
  <c r="E5" i="5"/>
  <c r="N5" i="5" s="1"/>
  <c r="W5" i="5" s="1"/>
  <c r="P7" i="5"/>
  <c r="Y7" i="5" s="1"/>
  <c r="P15" i="5"/>
  <c r="Y15" i="5" s="1"/>
  <c r="E7" i="5"/>
  <c r="N7" i="5" s="1"/>
  <c r="W7" i="5" s="1"/>
  <c r="E15" i="5"/>
  <c r="N15" i="5" s="1"/>
  <c r="W15" i="5" s="1"/>
  <c r="C7" i="5"/>
  <c r="L7" i="5" s="1"/>
  <c r="U7" i="5" s="1"/>
  <c r="C15" i="5"/>
  <c r="L15" i="5" s="1"/>
  <c r="U15" i="5" s="1"/>
  <c r="M20" i="5"/>
  <c r="V20" i="5" s="1"/>
  <c r="K13" i="5"/>
  <c r="T13" i="5" s="1"/>
  <c r="M9" i="5"/>
  <c r="V9" i="5" s="1"/>
  <c r="M6" i="5"/>
  <c r="V6" i="5" s="1"/>
  <c r="O6" i="5"/>
  <c r="X6" i="5" s="1"/>
  <c r="K8" i="5"/>
  <c r="T8" i="5" s="1"/>
  <c r="K12" i="5"/>
  <c r="T12" i="5" s="1"/>
  <c r="K16" i="5"/>
  <c r="T16" i="5" s="1"/>
  <c r="K20" i="5"/>
  <c r="T20" i="5" s="1"/>
  <c r="M11" i="5"/>
  <c r="V11" i="5" s="1"/>
  <c r="P12" i="5"/>
  <c r="Y12" i="5" s="1"/>
  <c r="M19" i="5"/>
  <c r="V19" i="5" s="1"/>
  <c r="P20" i="5"/>
  <c r="Y20" i="5" s="1"/>
  <c r="M8" i="5"/>
  <c r="V8" i="5" s="1"/>
  <c r="P9" i="5"/>
  <c r="Y9" i="5" s="1"/>
  <c r="P17" i="5"/>
  <c r="Y17" i="5" s="1"/>
  <c r="M14" i="5"/>
  <c r="V14" i="5" s="1"/>
  <c r="K9" i="5"/>
  <c r="T9" i="5" s="1"/>
  <c r="K7" i="5"/>
  <c r="T7" i="5" s="1"/>
  <c r="K15" i="5"/>
  <c r="T15" i="5" s="1"/>
  <c r="K19" i="5"/>
  <c r="T19" i="5" s="1"/>
  <c r="M5" i="5"/>
  <c r="V5" i="5" s="1"/>
  <c r="M13" i="5"/>
  <c r="V13" i="5" s="1"/>
  <c r="P11" i="5"/>
  <c r="Y11" i="5" s="1"/>
  <c r="M18" i="5"/>
  <c r="V18" i="5" s="1"/>
  <c r="P19" i="5"/>
  <c r="Y19" i="5" s="1"/>
  <c r="M12" i="5"/>
  <c r="V12" i="5" s="1"/>
  <c r="K5" i="5"/>
  <c r="T5" i="5" s="1"/>
  <c r="K17" i="5"/>
  <c r="T17" i="5" s="1"/>
  <c r="M17" i="5"/>
  <c r="V17" i="5" s="1"/>
  <c r="K11" i="5"/>
  <c r="T11" i="5" s="1"/>
  <c r="P6" i="5"/>
  <c r="Y6" i="5" s="1"/>
  <c r="P14" i="5"/>
  <c r="Y14" i="5" s="1"/>
  <c r="M16" i="5"/>
  <c r="V16" i="5" s="1"/>
  <c r="M10" i="5"/>
  <c r="V10" i="5" s="1"/>
  <c r="K6" i="5"/>
  <c r="T6" i="5" s="1"/>
  <c r="K10" i="5"/>
  <c r="T10" i="5" s="1"/>
  <c r="K14" i="5"/>
  <c r="T14" i="5" s="1"/>
  <c r="K18" i="5"/>
  <c r="T18" i="5" s="1"/>
  <c r="M7" i="5"/>
  <c r="V7" i="5" s="1"/>
  <c r="P8" i="5"/>
  <c r="Y8" i="5" s="1"/>
  <c r="M15" i="5"/>
  <c r="V15" i="5" s="1"/>
  <c r="P16" i="5"/>
  <c r="Y16" i="5" s="1"/>
  <c r="F10" i="5"/>
  <c r="O10" i="5" s="1"/>
  <c r="X10" i="5" s="1"/>
  <c r="F18" i="5"/>
  <c r="O18" i="5" s="1"/>
  <c r="X18" i="5" s="1"/>
  <c r="E9" i="5"/>
  <c r="N9" i="5" s="1"/>
  <c r="W9" i="5" s="1"/>
  <c r="E17" i="5"/>
  <c r="N17" i="5" s="1"/>
  <c r="W17" i="5" s="1"/>
  <c r="E8" i="5"/>
  <c r="N8" i="5" s="1"/>
  <c r="W8" i="5" s="1"/>
  <c r="E12" i="5"/>
  <c r="N12" i="5" s="1"/>
  <c r="W12" i="5" s="1"/>
  <c r="E16" i="5"/>
  <c r="N16" i="5" s="1"/>
  <c r="W16" i="5" s="1"/>
  <c r="E20" i="5"/>
  <c r="N20" i="5" s="1"/>
  <c r="W20" i="5" s="1"/>
  <c r="F12" i="5"/>
  <c r="O12" i="5" s="1"/>
  <c r="X12" i="5" s="1"/>
  <c r="F20" i="5"/>
  <c r="O20" i="5" s="1"/>
  <c r="X20" i="5" s="1"/>
  <c r="C8" i="5"/>
  <c r="L8" i="5" s="1"/>
  <c r="U8" i="5" s="1"/>
  <c r="C19" i="5"/>
  <c r="L19" i="5" s="1"/>
  <c r="U19" i="5" s="1"/>
  <c r="C16" i="5"/>
  <c r="L16" i="5" s="1"/>
  <c r="U16" i="5" s="1"/>
  <c r="C11" i="5"/>
  <c r="L11" i="5" s="1"/>
  <c r="U11" i="5" s="1"/>
  <c r="C6" i="5"/>
  <c r="L6" i="5" s="1"/>
  <c r="U6" i="5" s="1"/>
  <c r="C14" i="5"/>
  <c r="L14" i="5" s="1"/>
  <c r="U14" i="5" s="1"/>
  <c r="F7" i="5"/>
  <c r="O7" i="5" s="1"/>
  <c r="X7" i="5" s="1"/>
  <c r="F11" i="5"/>
  <c r="O11" i="5" s="1"/>
  <c r="X11" i="5" s="1"/>
  <c r="F15" i="5"/>
  <c r="O15" i="5" s="1"/>
  <c r="X15" i="5" s="1"/>
  <c r="F19" i="5"/>
  <c r="O19" i="5" s="1"/>
  <c r="X19" i="5" s="1"/>
  <c r="C9" i="5"/>
  <c r="L9" i="5" s="1"/>
  <c r="U9" i="5" s="1"/>
  <c r="C13" i="5"/>
  <c r="L13" i="5" s="1"/>
  <c r="U13" i="5" s="1"/>
  <c r="C17" i="5"/>
  <c r="L17" i="5" s="1"/>
  <c r="U17" i="5" s="1"/>
  <c r="C5" i="5"/>
  <c r="L5" i="5" s="1"/>
  <c r="U5" i="5" s="1"/>
</calcChain>
</file>

<file path=xl/sharedStrings.xml><?xml version="1.0" encoding="utf-8"?>
<sst xmlns="http://schemas.openxmlformats.org/spreadsheetml/2006/main" count="231" uniqueCount="64">
  <si>
    <t>TMCA</t>
  </si>
  <si>
    <t>AÑOS</t>
  </si>
  <si>
    <t>Nivel de Servicio</t>
  </si>
  <si>
    <t>TRAMOS</t>
  </si>
  <si>
    <t>A</t>
  </si>
  <si>
    <t>B</t>
  </si>
  <si>
    <t>C</t>
  </si>
  <si>
    <t>Automóvil</t>
  </si>
  <si>
    <t>Autobús</t>
  </si>
  <si>
    <t>Camión</t>
  </si>
  <si>
    <t>Velocidad (Km/hr)</t>
  </si>
  <si>
    <t>Tiempo (Hora)</t>
  </si>
  <si>
    <t>Velocidad Km/hr</t>
  </si>
  <si>
    <t>Tiempo de Traslado en horas por tipo de vehiculo y sentido vial</t>
  </si>
  <si>
    <t>Tramo</t>
  </si>
  <si>
    <t>Longitud Kms</t>
  </si>
  <si>
    <t>SUPUESTOS:</t>
  </si>
  <si>
    <t>Pasajeros Automóvil:</t>
  </si>
  <si>
    <t>Pasajeros Autobús:</t>
  </si>
  <si>
    <t xml:space="preserve"> Costo Unitario por Tiempo de Viaje de los Pasajeros por tipo de vehículo y sentido vial </t>
  </si>
  <si>
    <t>Costo Unitario de Operación Vehicular por Kilómetro, por tipo de vehiculo y sentido vial</t>
  </si>
  <si>
    <t>Costo Unitario de Operación Vehicular por tipo de vehiculo y sentido vial</t>
  </si>
  <si>
    <t xml:space="preserve">Costo Generalizado de Viaje por unidad vehicular, dia, tipo de vehículo y sentido vial </t>
  </si>
  <si>
    <t>COMPOSICIÓN VEHICULAR</t>
  </si>
  <si>
    <t>tramo 1</t>
  </si>
  <si>
    <t>Costos Parametricos de Conservación y Mantenimiento (SITUACIÓN CON PROYECTO).</t>
  </si>
  <si>
    <t>AÑO</t>
  </si>
  <si>
    <t>Conservación ($ año)</t>
  </si>
  <si>
    <t>NORMAL</t>
  </si>
  <si>
    <t>RUTINARIA</t>
  </si>
  <si>
    <t>RECONSTRUCCIÓN</t>
  </si>
  <si>
    <t>Conceptos</t>
  </si>
  <si>
    <t>Inversión</t>
  </si>
  <si>
    <t>Años</t>
  </si>
  <si>
    <t>Normal</t>
  </si>
  <si>
    <t>Cada año</t>
  </si>
  <si>
    <t>Rutinaria</t>
  </si>
  <si>
    <t>Reconstrucción</t>
  </si>
  <si>
    <t>Conservación normal</t>
  </si>
  <si>
    <t>$/km/carril</t>
  </si>
  <si>
    <t>Riego de sello</t>
  </si>
  <si>
    <t>Sobrecarpeta</t>
  </si>
  <si>
    <t>Número de carriles</t>
  </si>
  <si>
    <t>Metros</t>
  </si>
  <si>
    <t>Concordia - Siglo XXI</t>
  </si>
  <si>
    <t xml:space="preserve">Siglo XXI - Concordia </t>
  </si>
  <si>
    <t>Concordia - siglo XXI</t>
  </si>
  <si>
    <t>Siglo XXI- Concordia</t>
  </si>
  <si>
    <t xml:space="preserve">TDPA </t>
  </si>
  <si>
    <t>TPDA AMBOS SENTIDOS</t>
  </si>
  <si>
    <t>DIST</t>
  </si>
  <si>
    <t>Valor Social del tiempo pasajeros 2018:</t>
  </si>
  <si>
    <t>Concordia -Siglo XXI</t>
  </si>
  <si>
    <t>Siglo XXI - Concordia</t>
  </si>
  <si>
    <t>Concordia-Siglo XXI</t>
  </si>
  <si>
    <t>dist</t>
  </si>
  <si>
    <t xml:space="preserve"> Costo Generalizado de Viaje por dia, tipo de vehículo y sentido vial (miles de pesos del 2018).</t>
  </si>
  <si>
    <t>Costo Generalizado de Viaje al Año por tipo de vehículo y sentido vial (millones de pesos del 2018).</t>
  </si>
  <si>
    <t>Longitud Km</t>
  </si>
  <si>
    <t>2024, 2029</t>
  </si>
  <si>
    <t>INCREMENTÓ KM/HR: 2 aprox</t>
  </si>
  <si>
    <t>TDPA SENTIDO</t>
  </si>
  <si>
    <t>TDPA  sentido</t>
  </si>
  <si>
    <t>Concordia- Siglo XXI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</si>
</sst>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_-;\-* #,##0_-;_-* &quot;-&quot;??_-;_-@_-"/>
    <numFmt numFmtId="165" formatCode="0_ ;\-0\ "/>
    <numFmt numFmtId="166" formatCode="##,##0;\(##,##0\)"/>
    <numFmt numFmtId="167" formatCode="##,##0.00;\(##,##0.00\)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8"/>
      <color indexed="8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8"/>
      <color indexed="12"/>
      <name val="Arial"/>
      <family val="2"/>
    </font>
    <font>
      <b/>
      <sz val="12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indexed="8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FF0000"/>
      <name val="Arial"/>
      <family val="2"/>
    </font>
    <font>
      <sz val="9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sz val="8"/>
      <color theme="5" tint="-0.24997711111789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theme="9" tint="0.79998168889431442"/>
        <bgColor indexed="64"/>
      </patternFill>
    </fill>
  </fills>
  <borders count="7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ck">
        <color indexed="64"/>
      </top>
      <bottom/>
      <diagonal/>
    </border>
    <border>
      <left style="hair">
        <color indexed="64"/>
      </left>
      <right style="hair">
        <color indexed="64"/>
      </right>
      <top style="thick">
        <color indexed="64"/>
      </top>
      <bottom/>
      <diagonal/>
    </border>
    <border>
      <left style="hair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ck">
        <color indexed="64"/>
      </bottom>
      <diagonal/>
    </border>
    <border>
      <left style="hair">
        <color indexed="64"/>
      </left>
      <right style="hair">
        <color indexed="64"/>
      </right>
      <top/>
      <bottom style="thick">
        <color indexed="64"/>
      </bottom>
      <diagonal/>
    </border>
    <border>
      <left style="hair">
        <color indexed="64"/>
      </left>
      <right style="thin">
        <color indexed="64"/>
      </right>
      <top/>
      <bottom style="thick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thick">
        <color indexed="64"/>
      </top>
      <bottom/>
      <diagonal/>
    </border>
    <border>
      <left style="hair">
        <color indexed="64"/>
      </left>
      <right/>
      <top/>
      <bottom style="thick">
        <color indexed="64"/>
      </bottom>
      <diagonal/>
    </border>
    <border>
      <left style="medium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thick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medium">
        <color indexed="64"/>
      </left>
      <right style="hair">
        <color indexed="64"/>
      </right>
      <top/>
      <bottom style="thick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auto="1"/>
      </bottom>
      <diagonal/>
    </border>
    <border>
      <left style="hair">
        <color indexed="64"/>
      </left>
      <right/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auto="1"/>
      </bottom>
      <diagonal/>
    </border>
    <border>
      <left style="hair">
        <color indexed="64"/>
      </left>
      <right style="hair">
        <color indexed="64"/>
      </right>
      <top/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hair">
        <color indexed="64"/>
      </right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auto="1"/>
      </bottom>
      <diagonal/>
    </border>
  </borders>
  <cellStyleXfs count="7">
    <xf numFmtId="0" fontId="0" fillId="0" borderId="0"/>
    <xf numFmtId="0" fontId="3" fillId="0" borderId="0">
      <alignment vertical="top"/>
    </xf>
    <xf numFmtId="43" fontId="4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/>
    <xf numFmtId="44" fontId="4" fillId="0" borderId="0" applyFont="0" applyFill="0" applyBorder="0" applyAlignment="0" applyProtection="0">
      <alignment vertical="top"/>
    </xf>
    <xf numFmtId="0" fontId="8" fillId="0" borderId="0"/>
    <xf numFmtId="9" fontId="4" fillId="0" borderId="0" applyFont="0" applyFill="0" applyBorder="0" applyAlignment="0" applyProtection="0">
      <alignment vertical="top"/>
    </xf>
  </cellStyleXfs>
  <cellXfs count="292">
    <xf numFmtId="0" fontId="0" fillId="0" borderId="0" xfId="0"/>
    <xf numFmtId="0" fontId="3" fillId="0" borderId="0" xfId="1">
      <alignment vertical="top"/>
    </xf>
    <xf numFmtId="0" fontId="13" fillId="0" borderId="0" xfId="1" applyFont="1">
      <alignment vertical="top"/>
    </xf>
    <xf numFmtId="0" fontId="13" fillId="0" borderId="0" xfId="1" applyFont="1" applyBorder="1">
      <alignment vertical="top"/>
    </xf>
    <xf numFmtId="0" fontId="13" fillId="0" borderId="8" xfId="1" applyFont="1" applyBorder="1">
      <alignment vertical="top"/>
    </xf>
    <xf numFmtId="0" fontId="16" fillId="0" borderId="0" xfId="1" applyFont="1" applyAlignment="1">
      <alignment horizontal="center" vertical="top"/>
    </xf>
    <xf numFmtId="164" fontId="3" fillId="0" borderId="0" xfId="2" applyNumberFormat="1" applyFont="1">
      <alignment vertical="top"/>
    </xf>
    <xf numFmtId="0" fontId="6" fillId="0" borderId="0" xfId="1" applyFont="1">
      <alignment vertical="top"/>
    </xf>
    <xf numFmtId="10" fontId="3" fillId="0" borderId="0" xfId="1" applyNumberFormat="1">
      <alignment vertical="top"/>
    </xf>
    <xf numFmtId="0" fontId="16" fillId="0" borderId="0" xfId="1" applyFont="1" applyBorder="1" applyAlignment="1">
      <alignment horizontal="center" vertical="center" wrapText="1"/>
    </xf>
    <xf numFmtId="0" fontId="15" fillId="0" borderId="7" xfId="1" applyFont="1" applyBorder="1">
      <alignment vertical="top"/>
    </xf>
    <xf numFmtId="1" fontId="15" fillId="0" borderId="31" xfId="2" applyNumberFormat="1" applyFont="1" applyBorder="1" applyAlignment="1">
      <alignment horizontal="center" vertical="center"/>
    </xf>
    <xf numFmtId="1" fontId="15" fillId="0" borderId="16" xfId="2" applyNumberFormat="1" applyFont="1" applyBorder="1" applyAlignment="1">
      <alignment horizontal="center" vertical="center"/>
    </xf>
    <xf numFmtId="1" fontId="15" fillId="0" borderId="15" xfId="2" applyNumberFormat="1" applyFont="1" applyBorder="1" applyAlignment="1">
      <alignment horizontal="center" vertical="center"/>
    </xf>
    <xf numFmtId="0" fontId="14" fillId="0" borderId="0" xfId="1" applyFont="1" applyBorder="1" applyAlignment="1">
      <alignment horizontal="center" vertical="center"/>
    </xf>
    <xf numFmtId="0" fontId="16" fillId="2" borderId="6" xfId="1" applyFont="1" applyFill="1" applyBorder="1" applyAlignment="1">
      <alignment horizontal="center" vertical="center"/>
    </xf>
    <xf numFmtId="0" fontId="16" fillId="2" borderId="9" xfId="1" applyFont="1" applyFill="1" applyBorder="1" applyAlignment="1">
      <alignment horizontal="center" vertical="center"/>
    </xf>
    <xf numFmtId="2" fontId="13" fillId="0" borderId="12" xfId="1" applyNumberFormat="1" applyFont="1" applyBorder="1" applyAlignment="1">
      <alignment horizontal="center" vertical="center"/>
    </xf>
    <xf numFmtId="2" fontId="13" fillId="0" borderId="13" xfId="1" applyNumberFormat="1" applyFont="1" applyBorder="1" applyAlignment="1">
      <alignment horizontal="center" vertical="center"/>
    </xf>
    <xf numFmtId="2" fontId="13" fillId="0" borderId="14" xfId="1" applyNumberFormat="1" applyFont="1" applyBorder="1" applyAlignment="1">
      <alignment horizontal="center" vertical="center"/>
    </xf>
    <xf numFmtId="2" fontId="13" fillId="0" borderId="18" xfId="1" applyNumberFormat="1" applyFont="1" applyBorder="1" applyAlignment="1">
      <alignment horizontal="center" vertical="center"/>
    </xf>
    <xf numFmtId="2" fontId="13" fillId="0" borderId="19" xfId="1" applyNumberFormat="1" applyFont="1" applyBorder="1" applyAlignment="1">
      <alignment horizontal="center" vertical="center"/>
    </xf>
    <xf numFmtId="2" fontId="13" fillId="0" borderId="20" xfId="1" applyNumberFormat="1" applyFont="1" applyBorder="1" applyAlignment="1">
      <alignment horizontal="center" vertical="center"/>
    </xf>
    <xf numFmtId="0" fontId="3" fillId="0" borderId="0" xfId="1">
      <alignment vertical="top"/>
    </xf>
    <xf numFmtId="0" fontId="13" fillId="0" borderId="0" xfId="1" applyFont="1">
      <alignment vertical="top"/>
    </xf>
    <xf numFmtId="0" fontId="13" fillId="0" borderId="0" xfId="1" applyFont="1" applyBorder="1">
      <alignment vertical="top"/>
    </xf>
    <xf numFmtId="0" fontId="4" fillId="0" borderId="0" xfId="1" applyFont="1">
      <alignment vertical="top"/>
    </xf>
    <xf numFmtId="43" fontId="13" fillId="0" borderId="21" xfId="2" applyFont="1" applyBorder="1" applyAlignment="1">
      <alignment horizontal="center" vertical="center"/>
    </xf>
    <xf numFmtId="43" fontId="13" fillId="0" borderId="12" xfId="2" applyFont="1" applyBorder="1" applyAlignment="1">
      <alignment horizontal="center" vertical="center"/>
    </xf>
    <xf numFmtId="43" fontId="13" fillId="0" borderId="13" xfId="2" applyFont="1" applyBorder="1" applyAlignment="1">
      <alignment horizontal="center" vertical="center"/>
    </xf>
    <xf numFmtId="43" fontId="13" fillId="0" borderId="14" xfId="2" applyFont="1" applyBorder="1" applyAlignment="1">
      <alignment horizontal="center" vertical="center"/>
    </xf>
    <xf numFmtId="43" fontId="13" fillId="0" borderId="32" xfId="2" applyFont="1" applyBorder="1" applyAlignment="1">
      <alignment horizontal="center" vertical="center"/>
    </xf>
    <xf numFmtId="0" fontId="3" fillId="0" borderId="0" xfId="1">
      <alignment vertical="top"/>
    </xf>
    <xf numFmtId="0" fontId="13" fillId="0" borderId="0" xfId="1" applyFont="1">
      <alignment vertical="top"/>
    </xf>
    <xf numFmtId="0" fontId="13" fillId="0" borderId="0" xfId="1" applyFont="1" applyBorder="1">
      <alignment vertical="top"/>
    </xf>
    <xf numFmtId="44" fontId="13" fillId="0" borderId="32" xfId="4" applyFont="1" applyBorder="1" applyAlignment="1">
      <alignment horizontal="center" vertical="center"/>
    </xf>
    <xf numFmtId="44" fontId="13" fillId="0" borderId="21" xfId="4" applyFont="1" applyBorder="1" applyAlignment="1">
      <alignment horizontal="center" vertical="center"/>
    </xf>
    <xf numFmtId="44" fontId="13" fillId="0" borderId="14" xfId="4" applyFont="1" applyBorder="1" applyAlignment="1">
      <alignment horizontal="center" vertical="center"/>
    </xf>
    <xf numFmtId="44" fontId="13" fillId="0" borderId="12" xfId="4" applyFont="1" applyBorder="1" applyAlignment="1">
      <alignment horizontal="center" vertical="center"/>
    </xf>
    <xf numFmtId="44" fontId="13" fillId="0" borderId="13" xfId="4" applyFont="1" applyBorder="1" applyAlignment="1">
      <alignment horizontal="center" vertical="center"/>
    </xf>
    <xf numFmtId="0" fontId="3" fillId="0" borderId="0" xfId="1">
      <alignment vertical="top"/>
    </xf>
    <xf numFmtId="0" fontId="13" fillId="0" borderId="0" xfId="1" applyFont="1">
      <alignment vertical="top"/>
    </xf>
    <xf numFmtId="0" fontId="13" fillId="0" borderId="0" xfId="1" applyFont="1" applyBorder="1">
      <alignment vertical="top"/>
    </xf>
    <xf numFmtId="44" fontId="13" fillId="0" borderId="12" xfId="4" applyFont="1" applyBorder="1" applyAlignment="1">
      <alignment horizontal="center" vertical="center"/>
    </xf>
    <xf numFmtId="44" fontId="13" fillId="0" borderId="13" xfId="4" applyFont="1" applyBorder="1" applyAlignment="1">
      <alignment horizontal="center" vertical="center"/>
    </xf>
    <xf numFmtId="0" fontId="4" fillId="0" borderId="0" xfId="1" applyFont="1">
      <alignment vertical="top"/>
    </xf>
    <xf numFmtId="0" fontId="3" fillId="0" borderId="0" xfId="1">
      <alignment vertical="top"/>
    </xf>
    <xf numFmtId="0" fontId="13" fillId="0" borderId="0" xfId="1" applyFont="1">
      <alignment vertical="top"/>
    </xf>
    <xf numFmtId="0" fontId="13" fillId="0" borderId="0" xfId="1" applyFont="1" applyBorder="1">
      <alignment vertical="top"/>
    </xf>
    <xf numFmtId="44" fontId="13" fillId="0" borderId="32" xfId="4" applyFont="1" applyBorder="1" applyAlignment="1">
      <alignment horizontal="center" vertical="center"/>
    </xf>
    <xf numFmtId="44" fontId="13" fillId="0" borderId="21" xfId="4" applyFont="1" applyBorder="1" applyAlignment="1">
      <alignment horizontal="center" vertical="center"/>
    </xf>
    <xf numFmtId="44" fontId="13" fillId="0" borderId="14" xfId="4" applyFont="1" applyBorder="1" applyAlignment="1">
      <alignment horizontal="center" vertical="center"/>
    </xf>
    <xf numFmtId="44" fontId="13" fillId="0" borderId="12" xfId="4" applyFont="1" applyBorder="1" applyAlignment="1">
      <alignment horizontal="center" vertical="center"/>
    </xf>
    <xf numFmtId="44" fontId="13" fillId="0" borderId="13" xfId="4" applyFont="1" applyBorder="1" applyAlignment="1">
      <alignment horizontal="center" vertical="center"/>
    </xf>
    <xf numFmtId="0" fontId="3" fillId="0" borderId="0" xfId="1">
      <alignment vertical="top"/>
    </xf>
    <xf numFmtId="0" fontId="13" fillId="0" borderId="0" xfId="1" applyFont="1" applyBorder="1">
      <alignment vertical="top"/>
    </xf>
    <xf numFmtId="0" fontId="3" fillId="0" borderId="0" xfId="1" applyAlignment="1"/>
    <xf numFmtId="0" fontId="3" fillId="0" borderId="0" xfId="1" applyFill="1" applyAlignment="1"/>
    <xf numFmtId="0" fontId="2" fillId="0" borderId="24" xfId="1" applyFont="1" applyFill="1" applyBorder="1" applyAlignment="1">
      <alignment horizontal="center"/>
    </xf>
    <xf numFmtId="0" fontId="2" fillId="0" borderId="25" xfId="1" applyFont="1" applyFill="1" applyBorder="1" applyAlignment="1">
      <alignment horizontal="center"/>
    </xf>
    <xf numFmtId="0" fontId="2" fillId="0" borderId="26" xfId="1" applyFont="1" applyFill="1" applyBorder="1" applyAlignment="1">
      <alignment horizontal="center"/>
    </xf>
    <xf numFmtId="164" fontId="3" fillId="0" borderId="27" xfId="1" applyNumberFormat="1" applyFill="1" applyBorder="1" applyAlignment="1"/>
    <xf numFmtId="9" fontId="3" fillId="0" borderId="28" xfId="6" applyNumberFormat="1" applyFont="1" applyFill="1" applyBorder="1" applyAlignment="1">
      <alignment horizontal="center"/>
    </xf>
    <xf numFmtId="9" fontId="3" fillId="0" borderId="29" xfId="6" applyNumberFormat="1" applyFont="1" applyFill="1" applyBorder="1" applyAlignment="1">
      <alignment horizontal="center"/>
    </xf>
    <xf numFmtId="9" fontId="3" fillId="0" borderId="30" xfId="6" applyNumberFormat="1" applyFont="1" applyFill="1" applyBorder="1" applyAlignment="1">
      <alignment horizontal="center"/>
    </xf>
    <xf numFmtId="0" fontId="0" fillId="0" borderId="0" xfId="0" applyBorder="1"/>
    <xf numFmtId="0" fontId="9" fillId="0" borderId="43" xfId="5" applyFont="1" applyBorder="1" applyAlignment="1">
      <alignment horizontal="right"/>
    </xf>
    <xf numFmtId="0" fontId="8" fillId="0" borderId="0" xfId="5" applyBorder="1"/>
    <xf numFmtId="0" fontId="9" fillId="0" borderId="2" xfId="5" applyFont="1" applyBorder="1" applyAlignment="1">
      <alignment horizontal="center"/>
    </xf>
    <xf numFmtId="0" fontId="3" fillId="0" borderId="0" xfId="1">
      <alignment vertical="top"/>
    </xf>
    <xf numFmtId="0" fontId="2" fillId="0" borderId="0" xfId="1" applyFont="1" applyAlignment="1">
      <alignment horizontal="center"/>
    </xf>
    <xf numFmtId="0" fontId="2" fillId="0" borderId="0" xfId="1" applyFont="1" applyFill="1" applyBorder="1" applyAlignment="1">
      <alignment horizontal="center"/>
    </xf>
    <xf numFmtId="165" fontId="1" fillId="0" borderId="0" xfId="2" applyNumberFormat="1" applyFont="1" applyFill="1" applyBorder="1" applyAlignment="1">
      <alignment horizontal="center" vertical="center"/>
    </xf>
    <xf numFmtId="166" fontId="1" fillId="0" borderId="0" xfId="1" applyNumberFormat="1" applyFont="1" applyFill="1" applyBorder="1" applyAlignment="1"/>
    <xf numFmtId="166" fontId="1" fillId="0" borderId="13" xfId="1" applyNumberFormat="1" applyFont="1" applyFill="1" applyBorder="1" applyAlignment="1"/>
    <xf numFmtId="166" fontId="1" fillId="0" borderId="0" xfId="1" applyNumberFormat="1" applyFont="1" applyAlignment="1"/>
    <xf numFmtId="167" fontId="1" fillId="0" borderId="0" xfId="1" applyNumberFormat="1" applyFont="1" applyAlignment="1"/>
    <xf numFmtId="8" fontId="1" fillId="0" borderId="0" xfId="1" applyNumberFormat="1" applyFont="1" applyAlignment="1"/>
    <xf numFmtId="0" fontId="9" fillId="0" borderId="10" xfId="5" applyFont="1" applyBorder="1"/>
    <xf numFmtId="0" fontId="8" fillId="0" borderId="3" xfId="5" applyBorder="1"/>
    <xf numFmtId="0" fontId="9" fillId="0" borderId="0" xfId="5" applyFont="1" applyBorder="1" applyAlignment="1">
      <alignment horizontal="right"/>
    </xf>
    <xf numFmtId="43" fontId="10" fillId="0" borderId="0" xfId="3" applyNumberFormat="1" applyFont="1" applyBorder="1"/>
    <xf numFmtId="0" fontId="9" fillId="0" borderId="0" xfId="5" applyFont="1" applyBorder="1"/>
    <xf numFmtId="0" fontId="8" fillId="0" borderId="4" xfId="5" applyBorder="1"/>
    <xf numFmtId="2" fontId="10" fillId="0" borderId="39" xfId="5" applyNumberFormat="1" applyFont="1" applyBorder="1"/>
    <xf numFmtId="0" fontId="9" fillId="0" borderId="5" xfId="5" applyFont="1" applyBorder="1" applyAlignment="1">
      <alignment horizontal="center"/>
    </xf>
    <xf numFmtId="1" fontId="10" fillId="0" borderId="0" xfId="5" applyNumberFormat="1" applyFont="1" applyBorder="1"/>
    <xf numFmtId="2" fontId="10" fillId="0" borderId="0" xfId="5" applyNumberFormat="1" applyFont="1" applyBorder="1"/>
    <xf numFmtId="0" fontId="12" fillId="0" borderId="0" xfId="1" applyFont="1" applyFill="1" applyBorder="1" applyAlignment="1">
      <alignment horizontal="center"/>
    </xf>
    <xf numFmtId="0" fontId="12" fillId="0" borderId="13" xfId="1" applyFont="1" applyFill="1" applyBorder="1" applyAlignment="1">
      <alignment horizontal="center"/>
    </xf>
    <xf numFmtId="0" fontId="9" fillId="0" borderId="45" xfId="5" applyFont="1" applyBorder="1" applyAlignment="1">
      <alignment horizontal="right"/>
    </xf>
    <xf numFmtId="0" fontId="9" fillId="0" borderId="6" xfId="5" applyFont="1" applyBorder="1" applyAlignment="1">
      <alignment horizontal="right"/>
    </xf>
    <xf numFmtId="0" fontId="9" fillId="0" borderId="46" xfId="5" applyFont="1" applyBorder="1" applyAlignment="1">
      <alignment horizontal="right"/>
    </xf>
    <xf numFmtId="164" fontId="13" fillId="0" borderId="32" xfId="2" applyNumberFormat="1" applyFont="1" applyFill="1" applyBorder="1" applyAlignment="1">
      <alignment horizontal="center" vertical="center"/>
    </xf>
    <xf numFmtId="44" fontId="13" fillId="0" borderId="21" xfId="4" applyFont="1" applyFill="1" applyBorder="1" applyAlignment="1">
      <alignment horizontal="center" vertical="center"/>
    </xf>
    <xf numFmtId="44" fontId="13" fillId="0" borderId="12" xfId="4" applyFont="1" applyFill="1" applyBorder="1" applyAlignment="1">
      <alignment horizontal="center" vertical="center"/>
    </xf>
    <xf numFmtId="44" fontId="13" fillId="0" borderId="13" xfId="4" applyFont="1" applyFill="1" applyBorder="1" applyAlignment="1">
      <alignment horizontal="center" vertical="center"/>
    </xf>
    <xf numFmtId="44" fontId="13" fillId="0" borderId="14" xfId="4" applyFont="1" applyFill="1" applyBorder="1" applyAlignment="1">
      <alignment horizontal="center" vertical="center"/>
    </xf>
    <xf numFmtId="164" fontId="13" fillId="0" borderId="33" xfId="2" applyNumberFormat="1" applyFont="1" applyFill="1" applyBorder="1" applyAlignment="1">
      <alignment horizontal="center" vertical="center"/>
    </xf>
    <xf numFmtId="0" fontId="14" fillId="0" borderId="17" xfId="1" applyFont="1" applyFill="1" applyBorder="1" applyAlignment="1">
      <alignment horizontal="center" vertical="center"/>
    </xf>
    <xf numFmtId="0" fontId="14" fillId="0" borderId="7" xfId="1" applyFont="1" applyFill="1" applyBorder="1" applyAlignment="1">
      <alignment horizontal="center" vertical="center"/>
    </xf>
    <xf numFmtId="0" fontId="16" fillId="0" borderId="0" xfId="1" applyFont="1" applyAlignment="1">
      <alignment horizontal="center" vertical="top"/>
    </xf>
    <xf numFmtId="1" fontId="0" fillId="0" borderId="0" xfId="0" applyNumberFormat="1"/>
    <xf numFmtId="0" fontId="2" fillId="0" borderId="0" xfId="1" applyFont="1" applyAlignment="1"/>
    <xf numFmtId="164" fontId="13" fillId="0" borderId="0" xfId="2" applyNumberFormat="1" applyFont="1" applyFill="1" applyBorder="1" applyAlignment="1">
      <alignment horizontal="center" vertical="center"/>
    </xf>
    <xf numFmtId="164" fontId="13" fillId="0" borderId="12" xfId="2" applyNumberFormat="1" applyFont="1" applyFill="1" applyBorder="1" applyAlignment="1">
      <alignment horizontal="center" vertical="center"/>
    </xf>
    <xf numFmtId="164" fontId="13" fillId="0" borderId="4" xfId="2" applyNumberFormat="1" applyFont="1" applyFill="1" applyBorder="1" applyAlignment="1">
      <alignment horizontal="center" vertical="center"/>
    </xf>
    <xf numFmtId="164" fontId="13" fillId="0" borderId="34" xfId="2" applyNumberFormat="1" applyFont="1" applyFill="1" applyBorder="1" applyAlignment="1">
      <alignment horizontal="center" vertical="center"/>
    </xf>
    <xf numFmtId="164" fontId="13" fillId="0" borderId="38" xfId="2" applyNumberFormat="1" applyFont="1" applyFill="1" applyBorder="1" applyAlignment="1">
      <alignment horizontal="center" vertical="center"/>
    </xf>
    <xf numFmtId="164" fontId="13" fillId="0" borderId="35" xfId="2" applyNumberFormat="1" applyFont="1" applyFill="1" applyBorder="1" applyAlignment="1">
      <alignment horizontal="center" vertical="center"/>
    </xf>
    <xf numFmtId="3" fontId="13" fillId="0" borderId="1" xfId="1" applyNumberFormat="1" applyFont="1" applyBorder="1" applyAlignment="1">
      <alignment horizontal="center" vertical="top"/>
    </xf>
    <xf numFmtId="0" fontId="3" fillId="0" borderId="0" xfId="1" applyFont="1">
      <alignment vertical="top"/>
    </xf>
    <xf numFmtId="1" fontId="3" fillId="0" borderId="0" xfId="1" applyNumberFormat="1">
      <alignment vertical="top"/>
    </xf>
    <xf numFmtId="0" fontId="13" fillId="0" borderId="50" xfId="1" applyFont="1" applyBorder="1">
      <alignment vertical="top"/>
    </xf>
    <xf numFmtId="1" fontId="0" fillId="0" borderId="0" xfId="0" applyNumberFormat="1" applyBorder="1"/>
    <xf numFmtId="1" fontId="0" fillId="0" borderId="37" xfId="0" applyNumberFormat="1" applyBorder="1"/>
    <xf numFmtId="0" fontId="16" fillId="0" borderId="38" xfId="1" applyFont="1" applyBorder="1" applyAlignment="1">
      <alignment horizontal="center" vertical="center"/>
    </xf>
    <xf numFmtId="1" fontId="0" fillId="0" borderId="61" xfId="0" applyNumberFormat="1" applyBorder="1" applyAlignment="1">
      <alignment horizontal="center"/>
    </xf>
    <xf numFmtId="0" fontId="14" fillId="0" borderId="22" xfId="1" applyFont="1" applyFill="1" applyBorder="1" applyAlignment="1">
      <alignment horizontal="center" vertical="center"/>
    </xf>
    <xf numFmtId="164" fontId="13" fillId="0" borderId="60" xfId="2" applyNumberFormat="1" applyFont="1" applyFill="1" applyBorder="1" applyAlignment="1">
      <alignment horizontal="center" vertical="center"/>
    </xf>
    <xf numFmtId="164" fontId="13" fillId="0" borderId="8" xfId="2" applyNumberFormat="1" applyFont="1" applyFill="1" applyBorder="1" applyAlignment="1">
      <alignment horizontal="center" vertical="center"/>
    </xf>
    <xf numFmtId="2" fontId="13" fillId="0" borderId="21" xfId="1" applyNumberFormat="1" applyFont="1" applyBorder="1" applyAlignment="1">
      <alignment horizontal="center" vertical="center"/>
    </xf>
    <xf numFmtId="2" fontId="13" fillId="0" borderId="23" xfId="1" applyNumberFormat="1" applyFont="1" applyBorder="1" applyAlignment="1">
      <alignment horizontal="center" vertical="center"/>
    </xf>
    <xf numFmtId="0" fontId="16" fillId="2" borderId="58" xfId="1" applyFont="1" applyFill="1" applyBorder="1" applyAlignment="1">
      <alignment horizontal="center" vertical="center"/>
    </xf>
    <xf numFmtId="0" fontId="16" fillId="2" borderId="59" xfId="1" applyFont="1" applyFill="1" applyBorder="1" applyAlignment="1">
      <alignment horizontal="center" vertical="center"/>
    </xf>
    <xf numFmtId="43" fontId="13" fillId="0" borderId="52" xfId="2" applyFont="1" applyBorder="1" applyAlignment="1">
      <alignment horizontal="center" vertical="center"/>
    </xf>
    <xf numFmtId="43" fontId="13" fillId="0" borderId="57" xfId="2" applyFont="1" applyBorder="1" applyAlignment="1">
      <alignment horizontal="center" vertical="center"/>
    </xf>
    <xf numFmtId="43" fontId="13" fillId="0" borderId="53" xfId="2" applyFont="1" applyBorder="1" applyAlignment="1">
      <alignment horizontal="center" vertical="center"/>
    </xf>
    <xf numFmtId="43" fontId="13" fillId="0" borderId="63" xfId="2" applyFont="1" applyBorder="1" applyAlignment="1">
      <alignment horizontal="center" vertical="center"/>
    </xf>
    <xf numFmtId="43" fontId="13" fillId="0" borderId="54" xfId="2" applyFont="1" applyBorder="1" applyAlignment="1">
      <alignment horizontal="center" vertical="center"/>
    </xf>
    <xf numFmtId="44" fontId="13" fillId="0" borderId="52" xfId="4" applyFont="1" applyBorder="1" applyAlignment="1">
      <alignment horizontal="center" vertical="center"/>
    </xf>
    <xf numFmtId="44" fontId="13" fillId="0" borderId="57" xfId="4" applyFont="1" applyBorder="1" applyAlignment="1">
      <alignment horizontal="center" vertical="center"/>
    </xf>
    <xf numFmtId="44" fontId="13" fillId="0" borderId="53" xfId="4" applyFont="1" applyBorder="1" applyAlignment="1">
      <alignment horizontal="center" vertical="center"/>
    </xf>
    <xf numFmtId="44" fontId="13" fillId="0" borderId="63" xfId="4" applyFont="1" applyBorder="1" applyAlignment="1">
      <alignment horizontal="center" vertical="center"/>
    </xf>
    <xf numFmtId="44" fontId="13" fillId="0" borderId="54" xfId="4" applyFont="1" applyBorder="1" applyAlignment="1">
      <alignment horizontal="center" vertical="center"/>
    </xf>
    <xf numFmtId="164" fontId="13" fillId="0" borderId="13" xfId="2" applyNumberFormat="1" applyFont="1" applyBorder="1" applyAlignment="1">
      <alignment horizontal="center" vertical="top"/>
    </xf>
    <xf numFmtId="0" fontId="3" fillId="0" borderId="0" xfId="1" applyAlignment="1">
      <alignment horizontal="center" vertical="top"/>
    </xf>
    <xf numFmtId="164" fontId="13" fillId="0" borderId="21" xfId="2" applyNumberFormat="1" applyFont="1" applyBorder="1" applyAlignment="1">
      <alignment horizontal="center" vertical="top"/>
    </xf>
    <xf numFmtId="1" fontId="0" fillId="0" borderId="13" xfId="0" applyNumberFormat="1" applyBorder="1"/>
    <xf numFmtId="164" fontId="13" fillId="0" borderId="6" xfId="2" applyNumberFormat="1" applyFont="1" applyBorder="1" applyAlignment="1">
      <alignment horizontal="center" vertical="center"/>
    </xf>
    <xf numFmtId="164" fontId="13" fillId="0" borderId="13" xfId="2" applyNumberFormat="1" applyFont="1" applyBorder="1" applyAlignment="1">
      <alignment horizontal="center" vertical="center"/>
    </xf>
    <xf numFmtId="44" fontId="13" fillId="0" borderId="36" xfId="4" applyFont="1" applyFill="1" applyBorder="1" applyAlignment="1">
      <alignment horizontal="center" vertical="center"/>
    </xf>
    <xf numFmtId="44" fontId="13" fillId="0" borderId="36" xfId="4" applyFont="1" applyBorder="1" applyAlignment="1">
      <alignment horizontal="center" vertical="center"/>
    </xf>
    <xf numFmtId="166" fontId="0" fillId="0" borderId="0" xfId="0" applyNumberFormat="1"/>
    <xf numFmtId="0" fontId="0" fillId="0" borderId="7" xfId="0" applyBorder="1"/>
    <xf numFmtId="165" fontId="20" fillId="0" borderId="0" xfId="2" applyNumberFormat="1" applyFont="1" applyFill="1" applyBorder="1" applyAlignment="1">
      <alignment horizontal="center" vertical="center"/>
    </xf>
    <xf numFmtId="166" fontId="20" fillId="0" borderId="0" xfId="1" applyNumberFormat="1" applyFont="1" applyFill="1" applyBorder="1" applyAlignment="1"/>
    <xf numFmtId="0" fontId="16" fillId="0" borderId="0" xfId="1" applyFont="1" applyAlignment="1">
      <alignment vertical="top"/>
    </xf>
    <xf numFmtId="0" fontId="7" fillId="0" borderId="0" xfId="1" applyFont="1" applyAlignment="1">
      <alignment vertical="top"/>
    </xf>
    <xf numFmtId="0" fontId="16" fillId="3" borderId="18" xfId="1" applyFont="1" applyFill="1" applyBorder="1" applyAlignment="1">
      <alignment horizontal="center" vertical="center" wrapText="1"/>
    </xf>
    <xf numFmtId="0" fontId="16" fillId="3" borderId="19" xfId="1" applyFont="1" applyFill="1" applyBorder="1" applyAlignment="1">
      <alignment horizontal="center" vertical="center" wrapText="1"/>
    </xf>
    <xf numFmtId="0" fontId="16" fillId="3" borderId="20" xfId="1" applyFont="1" applyFill="1" applyBorder="1" applyAlignment="1">
      <alignment horizontal="center" vertical="center" wrapText="1"/>
    </xf>
    <xf numFmtId="0" fontId="16" fillId="3" borderId="23" xfId="1" applyFont="1" applyFill="1" applyBorder="1" applyAlignment="1">
      <alignment horizontal="center" vertical="center" wrapText="1"/>
    </xf>
    <xf numFmtId="0" fontId="13" fillId="3" borderId="0" xfId="1" applyFont="1" applyFill="1">
      <alignment vertical="top"/>
    </xf>
    <xf numFmtId="10" fontId="13" fillId="3" borderId="0" xfId="1" applyNumberFormat="1" applyFont="1" applyFill="1">
      <alignment vertical="top"/>
    </xf>
    <xf numFmtId="0" fontId="3" fillId="3" borderId="0" xfId="1" applyFill="1">
      <alignment vertical="top"/>
    </xf>
    <xf numFmtId="0" fontId="16" fillId="3" borderId="33" xfId="1" applyFont="1" applyFill="1" applyBorder="1" applyAlignment="1">
      <alignment horizontal="center" vertical="center" wrapText="1"/>
    </xf>
    <xf numFmtId="0" fontId="16" fillId="3" borderId="42" xfId="1" applyFont="1" applyFill="1" applyBorder="1" applyAlignment="1">
      <alignment horizontal="center" vertical="center" wrapText="1"/>
    </xf>
    <xf numFmtId="0" fontId="16" fillId="3" borderId="32" xfId="1" applyFont="1" applyFill="1" applyBorder="1" applyAlignment="1">
      <alignment horizontal="center" vertical="center" wrapText="1"/>
    </xf>
    <xf numFmtId="0" fontId="16" fillId="3" borderId="13" xfId="1" applyFont="1" applyFill="1" applyBorder="1" applyAlignment="1">
      <alignment horizontal="center" vertical="center" wrapText="1"/>
    </xf>
    <xf numFmtId="0" fontId="16" fillId="3" borderId="12" xfId="1" applyFont="1" applyFill="1" applyBorder="1" applyAlignment="1">
      <alignment horizontal="center" vertical="center" wrapText="1"/>
    </xf>
    <xf numFmtId="0" fontId="5" fillId="3" borderId="33" xfId="1" applyFont="1" applyFill="1" applyBorder="1" applyAlignment="1">
      <alignment horizontal="center" vertical="center" wrapText="1"/>
    </xf>
    <xf numFmtId="0" fontId="5" fillId="3" borderId="19" xfId="1" applyFont="1" applyFill="1" applyBorder="1" applyAlignment="1">
      <alignment horizontal="center" vertical="center" wrapText="1"/>
    </xf>
    <xf numFmtId="0" fontId="5" fillId="3" borderId="18" xfId="1" applyFont="1" applyFill="1" applyBorder="1" applyAlignment="1">
      <alignment horizontal="center" vertical="center" wrapText="1"/>
    </xf>
    <xf numFmtId="0" fontId="18" fillId="3" borderId="35" xfId="1" applyFont="1" applyFill="1" applyBorder="1" applyAlignment="1">
      <alignment horizontal="center" vertical="center" wrapText="1"/>
    </xf>
    <xf numFmtId="0" fontId="18" fillId="3" borderId="19" xfId="1" applyFont="1" applyFill="1" applyBorder="1" applyAlignment="1">
      <alignment horizontal="center" vertical="center" wrapText="1"/>
    </xf>
    <xf numFmtId="0" fontId="18" fillId="3" borderId="20" xfId="1" applyFont="1" applyFill="1" applyBorder="1" applyAlignment="1">
      <alignment horizontal="center" vertical="center" wrapText="1"/>
    </xf>
    <xf numFmtId="0" fontId="18" fillId="3" borderId="18" xfId="1" applyFont="1" applyFill="1" applyBorder="1" applyAlignment="1">
      <alignment horizontal="center" vertical="center" wrapText="1"/>
    </xf>
    <xf numFmtId="0" fontId="18" fillId="3" borderId="23" xfId="1" applyFont="1" applyFill="1" applyBorder="1" applyAlignment="1">
      <alignment horizontal="center" vertical="center" wrapText="1"/>
    </xf>
    <xf numFmtId="0" fontId="0" fillId="3" borderId="0" xfId="0" applyFill="1"/>
    <xf numFmtId="0" fontId="16" fillId="3" borderId="0" xfId="1" applyFont="1" applyFill="1" applyBorder="1" applyAlignment="1">
      <alignment vertical="center"/>
    </xf>
    <xf numFmtId="0" fontId="16" fillId="3" borderId="50" xfId="1" applyFont="1" applyFill="1" applyBorder="1" applyAlignment="1">
      <alignment vertical="center"/>
    </xf>
    <xf numFmtId="0" fontId="16" fillId="3" borderId="52" xfId="1" applyFont="1" applyFill="1" applyBorder="1" applyAlignment="1">
      <alignment horizontal="center" vertical="center" wrapText="1"/>
    </xf>
    <xf numFmtId="0" fontId="16" fillId="3" borderId="57" xfId="1" applyFont="1" applyFill="1" applyBorder="1" applyAlignment="1">
      <alignment horizontal="center" vertical="center" wrapText="1"/>
    </xf>
    <xf numFmtId="0" fontId="16" fillId="3" borderId="53" xfId="1" applyFont="1" applyFill="1" applyBorder="1" applyAlignment="1">
      <alignment horizontal="center" vertical="center" wrapText="1"/>
    </xf>
    <xf numFmtId="0" fontId="16" fillId="3" borderId="63" xfId="1" applyFont="1" applyFill="1" applyBorder="1" applyAlignment="1">
      <alignment horizontal="center" vertical="center" wrapText="1"/>
    </xf>
    <xf numFmtId="0" fontId="16" fillId="3" borderId="54" xfId="1" applyFont="1" applyFill="1" applyBorder="1" applyAlignment="1">
      <alignment horizontal="center" vertical="center" wrapText="1"/>
    </xf>
    <xf numFmtId="0" fontId="16" fillId="3" borderId="35" xfId="1" applyFont="1" applyFill="1" applyBorder="1" applyAlignment="1">
      <alignment horizontal="center" vertical="center" wrapText="1"/>
    </xf>
    <xf numFmtId="0" fontId="16" fillId="3" borderId="34" xfId="1" applyFont="1" applyFill="1" applyBorder="1" applyAlignment="1">
      <alignment vertical="center"/>
    </xf>
    <xf numFmtId="0" fontId="16" fillId="3" borderId="8" xfId="1" applyFont="1" applyFill="1" applyBorder="1" applyAlignment="1">
      <alignment vertical="center"/>
    </xf>
    <xf numFmtId="0" fontId="3" fillId="3" borderId="0" xfId="1" applyFont="1" applyFill="1">
      <alignment vertical="top"/>
    </xf>
    <xf numFmtId="0" fontId="3" fillId="0" borderId="0" xfId="1" applyFill="1">
      <alignment vertical="top"/>
    </xf>
    <xf numFmtId="0" fontId="3" fillId="0" borderId="0" xfId="1" applyFont="1" applyAlignment="1"/>
    <xf numFmtId="0" fontId="3" fillId="0" borderId="0" xfId="1" applyFont="1" applyBorder="1" applyAlignment="1"/>
    <xf numFmtId="0" fontId="3" fillId="3" borderId="0" xfId="1" applyFill="1" applyAlignment="1"/>
    <xf numFmtId="0" fontId="3" fillId="3" borderId="0" xfId="1" applyFont="1" applyFill="1" applyAlignment="1"/>
    <xf numFmtId="0" fontId="17" fillId="3" borderId="0" xfId="1" applyFont="1" applyFill="1" applyAlignment="1">
      <alignment horizontal="right"/>
    </xf>
    <xf numFmtId="0" fontId="22" fillId="3" borderId="0" xfId="1" applyFont="1" applyFill="1" applyAlignment="1">
      <alignment horizontal="right"/>
    </xf>
    <xf numFmtId="0" fontId="3" fillId="3" borderId="0" xfId="1" applyFont="1" applyFill="1" applyAlignment="1">
      <alignment horizontal="left"/>
    </xf>
    <xf numFmtId="0" fontId="3" fillId="3" borderId="0" xfId="1" applyFont="1" applyFill="1" applyBorder="1" applyAlignment="1"/>
    <xf numFmtId="0" fontId="3" fillId="0" borderId="0" xfId="1" applyBorder="1">
      <alignment vertical="top"/>
    </xf>
    <xf numFmtId="0" fontId="1" fillId="0" borderId="0" xfId="1" applyFont="1" applyBorder="1" applyAlignment="1"/>
    <xf numFmtId="0" fontId="21" fillId="0" borderId="0" xfId="1" applyFont="1" applyBorder="1">
      <alignment vertical="top"/>
    </xf>
    <xf numFmtId="166" fontId="1" fillId="0" borderId="0" xfId="1" applyNumberFormat="1" applyFont="1" applyBorder="1" applyAlignment="1"/>
    <xf numFmtId="0" fontId="9" fillId="0" borderId="0" xfId="5" applyFont="1" applyBorder="1" applyAlignment="1">
      <alignment horizontal="center"/>
    </xf>
    <xf numFmtId="0" fontId="1" fillId="0" borderId="7" xfId="1" applyFont="1" applyBorder="1" applyAlignment="1"/>
    <xf numFmtId="8" fontId="1" fillId="0" borderId="7" xfId="1" applyNumberFormat="1" applyFont="1" applyBorder="1" applyAlignment="1">
      <alignment horizontal="center"/>
    </xf>
    <xf numFmtId="0" fontId="1" fillId="0" borderId="7" xfId="1" applyFont="1" applyBorder="1" applyAlignment="1">
      <alignment horizontal="right"/>
    </xf>
    <xf numFmtId="8" fontId="1" fillId="0" borderId="0" xfId="1" applyNumberFormat="1" applyFont="1" applyBorder="1" applyAlignment="1">
      <alignment horizontal="center"/>
    </xf>
    <xf numFmtId="0" fontId="0" fillId="0" borderId="0" xfId="1" applyFont="1" applyBorder="1" applyAlignment="1">
      <alignment horizontal="right"/>
    </xf>
    <xf numFmtId="8" fontId="1" fillId="0" borderId="8" xfId="1" applyNumberFormat="1" applyFont="1" applyBorder="1" applyAlignment="1">
      <alignment horizontal="center"/>
    </xf>
    <xf numFmtId="0" fontId="0" fillId="0" borderId="8" xfId="1" applyFont="1" applyBorder="1" applyAlignment="1">
      <alignment horizontal="right"/>
    </xf>
    <xf numFmtId="0" fontId="16" fillId="3" borderId="23" xfId="1" applyFont="1" applyFill="1" applyBorder="1" applyAlignment="1">
      <alignment horizontal="center" vertical="center" wrapText="1"/>
    </xf>
    <xf numFmtId="0" fontId="23" fillId="0" borderId="0" xfId="1" applyFont="1" applyBorder="1">
      <alignment vertical="top"/>
    </xf>
    <xf numFmtId="164" fontId="21" fillId="0" borderId="0" xfId="2" applyNumberFormat="1" applyFont="1">
      <alignment vertical="top"/>
    </xf>
    <xf numFmtId="1" fontId="3" fillId="0" borderId="0" xfId="1" applyNumberFormat="1" applyBorder="1" applyAlignment="1">
      <alignment horizontal="center" vertical="top"/>
    </xf>
    <xf numFmtId="1" fontId="3" fillId="0" borderId="13" xfId="1" applyNumberFormat="1" applyBorder="1" applyAlignment="1">
      <alignment horizontal="center" vertical="top"/>
    </xf>
    <xf numFmtId="1" fontId="24" fillId="0" borderId="1" xfId="0" applyNumberFormat="1" applyFont="1" applyBorder="1" applyAlignment="1">
      <alignment horizontal="center"/>
    </xf>
    <xf numFmtId="164" fontId="25" fillId="0" borderId="6" xfId="2" applyNumberFormat="1" applyFont="1" applyBorder="1" applyAlignment="1">
      <alignment horizontal="center" vertical="center"/>
    </xf>
    <xf numFmtId="164" fontId="25" fillId="0" borderId="13" xfId="2" applyNumberFormat="1" applyFont="1" applyBorder="1" applyAlignment="1">
      <alignment horizontal="center" vertical="center"/>
    </xf>
    <xf numFmtId="164" fontId="25" fillId="0" borderId="13" xfId="2" applyNumberFormat="1" applyFont="1" applyBorder="1" applyAlignment="1">
      <alignment horizontal="center" vertical="top"/>
    </xf>
    <xf numFmtId="164" fontId="25" fillId="0" borderId="21" xfId="2" applyNumberFormat="1" applyFont="1" applyBorder="1" applyAlignment="1">
      <alignment horizontal="center" vertical="top"/>
    </xf>
    <xf numFmtId="43" fontId="26" fillId="0" borderId="10" xfId="3" applyNumberFormat="1" applyFont="1" applyBorder="1"/>
    <xf numFmtId="43" fontId="26" fillId="0" borderId="0" xfId="3" applyNumberFormat="1" applyFont="1" applyBorder="1"/>
    <xf numFmtId="2" fontId="26" fillId="0" borderId="44" xfId="5" applyNumberFormat="1" applyFont="1" applyBorder="1"/>
    <xf numFmtId="0" fontId="1" fillId="0" borderId="0" xfId="1" applyFont="1" applyBorder="1" applyAlignment="1">
      <alignment vertical="center"/>
    </xf>
    <xf numFmtId="0" fontId="1" fillId="0" borderId="8" xfId="1" applyFont="1" applyBorder="1" applyAlignment="1">
      <alignment vertical="center"/>
    </xf>
    <xf numFmtId="0" fontId="1" fillId="0" borderId="0" xfId="1" applyFont="1" applyAlignment="1">
      <alignment horizontal="center"/>
    </xf>
    <xf numFmtId="166" fontId="1" fillId="0" borderId="0" xfId="1" applyNumberFormat="1" applyFont="1" applyAlignment="1">
      <alignment horizontal="center"/>
    </xf>
    <xf numFmtId="164" fontId="25" fillId="0" borderId="0" xfId="2" applyNumberFormat="1" applyFont="1" applyBorder="1" applyAlignment="1">
      <alignment horizontal="center" vertical="center"/>
    </xf>
    <xf numFmtId="164" fontId="13" fillId="0" borderId="0" xfId="2" applyNumberFormat="1" applyFont="1" applyBorder="1" applyAlignment="1">
      <alignment horizontal="center" vertical="center"/>
    </xf>
    <xf numFmtId="0" fontId="16" fillId="0" borderId="0" xfId="1" applyFont="1" applyFill="1" applyBorder="1" applyAlignment="1">
      <alignment horizontal="center" vertical="center" wrapText="1"/>
    </xf>
    <xf numFmtId="164" fontId="25" fillId="0" borderId="0" xfId="2" applyNumberFormat="1" applyFont="1" applyFill="1" applyBorder="1" applyAlignment="1">
      <alignment horizontal="center" vertical="center"/>
    </xf>
    <xf numFmtId="0" fontId="0" fillId="0" borderId="0" xfId="0" applyFill="1"/>
    <xf numFmtId="164" fontId="25" fillId="0" borderId="32" xfId="2" applyNumberFormat="1" applyFont="1" applyBorder="1" applyAlignment="1">
      <alignment horizontal="center" vertical="top"/>
    </xf>
    <xf numFmtId="164" fontId="13" fillId="0" borderId="32" xfId="2" applyNumberFormat="1" applyFont="1" applyBorder="1" applyAlignment="1">
      <alignment horizontal="center" vertical="top"/>
    </xf>
    <xf numFmtId="0" fontId="3" fillId="0" borderId="0" xfId="1" applyFill="1" applyBorder="1" applyAlignment="1">
      <alignment horizontal="center" vertical="top"/>
    </xf>
    <xf numFmtId="0" fontId="2" fillId="3" borderId="64" xfId="1" applyFont="1" applyFill="1" applyBorder="1" applyAlignment="1"/>
    <xf numFmtId="0" fontId="2" fillId="3" borderId="65" xfId="1" applyFont="1" applyFill="1" applyBorder="1" applyAlignment="1"/>
    <xf numFmtId="0" fontId="2" fillId="3" borderId="66" xfId="1" applyFont="1" applyFill="1" applyBorder="1" applyAlignment="1"/>
    <xf numFmtId="0" fontId="2" fillId="0" borderId="68" xfId="1" applyFont="1" applyFill="1" applyBorder="1" applyAlignment="1">
      <alignment horizontal="center"/>
    </xf>
    <xf numFmtId="9" fontId="3" fillId="0" borderId="69" xfId="6" applyNumberFormat="1" applyFont="1" applyFill="1" applyBorder="1" applyAlignment="1">
      <alignment horizontal="center"/>
    </xf>
    <xf numFmtId="0" fontId="2" fillId="0" borderId="0" xfId="1" applyFont="1" applyFill="1" applyBorder="1" applyAlignment="1"/>
    <xf numFmtId="9" fontId="3" fillId="0" borderId="0" xfId="6" applyNumberFormat="1" applyFont="1" applyFill="1" applyBorder="1" applyAlignment="1">
      <alignment horizontal="center"/>
    </xf>
    <xf numFmtId="1" fontId="24" fillId="0" borderId="56" xfId="0" applyNumberFormat="1" applyFont="1" applyBorder="1" applyAlignment="1">
      <alignment horizontal="center"/>
    </xf>
    <xf numFmtId="164" fontId="13" fillId="0" borderId="70" xfId="2" applyNumberFormat="1" applyFont="1" applyBorder="1" applyAlignment="1">
      <alignment horizontal="center" vertical="center"/>
    </xf>
    <xf numFmtId="164" fontId="13" fillId="0" borderId="57" xfId="2" applyNumberFormat="1" applyFont="1" applyBorder="1" applyAlignment="1">
      <alignment horizontal="center" vertical="center"/>
    </xf>
    <xf numFmtId="164" fontId="13" fillId="0" borderId="50" xfId="2" applyNumberFormat="1" applyFont="1" applyBorder="1" applyAlignment="1">
      <alignment horizontal="center" vertical="center"/>
    </xf>
    <xf numFmtId="164" fontId="13" fillId="0" borderId="63" xfId="2" applyNumberFormat="1" applyFont="1" applyBorder="1" applyAlignment="1">
      <alignment horizontal="center" vertical="top"/>
    </xf>
    <xf numFmtId="164" fontId="13" fillId="0" borderId="57" xfId="2" applyNumberFormat="1" applyFont="1" applyBorder="1" applyAlignment="1">
      <alignment horizontal="center" vertical="top"/>
    </xf>
    <xf numFmtId="164" fontId="13" fillId="0" borderId="54" xfId="2" applyNumberFormat="1" applyFont="1" applyBorder="1" applyAlignment="1">
      <alignment horizontal="center" vertical="top"/>
    </xf>
    <xf numFmtId="0" fontId="2" fillId="4" borderId="64" xfId="1" applyFont="1" applyFill="1" applyBorder="1" applyAlignment="1"/>
    <xf numFmtId="0" fontId="2" fillId="4" borderId="65" xfId="1" applyFont="1" applyFill="1" applyBorder="1" applyAlignment="1"/>
    <xf numFmtId="3" fontId="16" fillId="0" borderId="55" xfId="1" applyNumberFormat="1" applyFont="1" applyBorder="1" applyAlignment="1">
      <alignment horizontal="center" vertical="top"/>
    </xf>
    <xf numFmtId="3" fontId="16" fillId="0" borderId="1" xfId="1" applyNumberFormat="1" applyFont="1" applyBorder="1" applyAlignment="1">
      <alignment horizontal="center" vertical="top"/>
    </xf>
    <xf numFmtId="3" fontId="16" fillId="0" borderId="56" xfId="1" applyNumberFormat="1" applyFont="1" applyBorder="1" applyAlignment="1">
      <alignment horizontal="center" vertical="top"/>
    </xf>
    <xf numFmtId="0" fontId="16" fillId="0" borderId="0" xfId="1" applyFont="1" applyAlignment="1">
      <alignment horizontal="center" vertical="top"/>
    </xf>
    <xf numFmtId="0" fontId="16" fillId="3" borderId="4" xfId="1" applyFont="1" applyFill="1" applyBorder="1" applyAlignment="1">
      <alignment horizontal="center" vertical="center"/>
    </xf>
    <xf numFmtId="0" fontId="16" fillId="3" borderId="34" xfId="1" applyFont="1" applyFill="1" applyBorder="1" applyAlignment="1">
      <alignment horizontal="center" vertical="center"/>
    </xf>
    <xf numFmtId="0" fontId="16" fillId="3" borderId="12" xfId="1" applyFont="1" applyFill="1" applyBorder="1" applyAlignment="1">
      <alignment horizontal="center" vertical="center" wrapText="1"/>
    </xf>
    <xf numFmtId="0" fontId="16" fillId="3" borderId="13" xfId="1" applyFont="1" applyFill="1" applyBorder="1" applyAlignment="1">
      <alignment horizontal="center" vertical="center" wrapText="1"/>
    </xf>
    <xf numFmtId="0" fontId="16" fillId="3" borderId="21" xfId="1" applyFont="1" applyFill="1" applyBorder="1" applyAlignment="1">
      <alignment horizontal="center" vertical="center" wrapText="1"/>
    </xf>
    <xf numFmtId="0" fontId="16" fillId="3" borderId="32" xfId="1" applyFont="1" applyFill="1" applyBorder="1" applyAlignment="1">
      <alignment horizontal="center" vertical="center" wrapText="1"/>
    </xf>
    <xf numFmtId="0" fontId="2" fillId="0" borderId="0" xfId="1" applyFont="1" applyAlignment="1">
      <alignment horizontal="center"/>
    </xf>
    <xf numFmtId="0" fontId="16" fillId="3" borderId="1" xfId="1" applyFont="1" applyFill="1" applyBorder="1" applyAlignment="1">
      <alignment horizontal="center" vertical="center" wrapText="1"/>
    </xf>
    <xf numFmtId="0" fontId="16" fillId="3" borderId="11" xfId="1" applyFont="1" applyFill="1" applyBorder="1" applyAlignment="1">
      <alignment horizontal="center" vertical="center" wrapText="1"/>
    </xf>
    <xf numFmtId="0" fontId="3" fillId="0" borderId="40" xfId="1" applyFill="1" applyBorder="1" applyAlignment="1">
      <alignment horizontal="center" wrapText="1"/>
    </xf>
    <xf numFmtId="0" fontId="3" fillId="0" borderId="41" xfId="1" applyFill="1" applyBorder="1" applyAlignment="1">
      <alignment horizontal="center"/>
    </xf>
    <xf numFmtId="0" fontId="16" fillId="0" borderId="47" xfId="1" applyFont="1" applyBorder="1" applyAlignment="1">
      <alignment horizontal="center" vertical="center" wrapText="1"/>
    </xf>
    <xf numFmtId="0" fontId="16" fillId="0" borderId="48" xfId="1" applyFont="1" applyBorder="1" applyAlignment="1">
      <alignment horizontal="center" vertical="center" wrapText="1"/>
    </xf>
    <xf numFmtId="0" fontId="16" fillId="0" borderId="49" xfId="1" applyFont="1" applyBorder="1" applyAlignment="1">
      <alignment horizontal="center" vertical="center" wrapText="1"/>
    </xf>
    <xf numFmtId="0" fontId="16" fillId="0" borderId="67" xfId="1" applyFont="1" applyBorder="1" applyAlignment="1">
      <alignment horizontal="center" vertical="center" wrapText="1"/>
    </xf>
    <xf numFmtId="0" fontId="16" fillId="3" borderId="0" xfId="1" applyFont="1" applyFill="1" applyBorder="1" applyAlignment="1">
      <alignment horizontal="center" vertical="center" wrapText="1"/>
    </xf>
    <xf numFmtId="0" fontId="16" fillId="3" borderId="37" xfId="1" applyFont="1" applyFill="1" applyBorder="1" applyAlignment="1">
      <alignment horizontal="center" vertical="center" wrapText="1"/>
    </xf>
    <xf numFmtId="0" fontId="16" fillId="3" borderId="38" xfId="1" applyFont="1" applyFill="1" applyBorder="1" applyAlignment="1">
      <alignment horizontal="center" vertical="center" wrapText="1"/>
    </xf>
    <xf numFmtId="0" fontId="16" fillId="3" borderId="60" xfId="1" applyFont="1" applyFill="1" applyBorder="1" applyAlignment="1">
      <alignment horizontal="center" vertical="center" wrapText="1"/>
    </xf>
    <xf numFmtId="0" fontId="16" fillId="3" borderId="23" xfId="1" applyFont="1" applyFill="1" applyBorder="1" applyAlignment="1">
      <alignment horizontal="center" vertical="center" wrapText="1"/>
    </xf>
    <xf numFmtId="0" fontId="16" fillId="3" borderId="61" xfId="1" applyFont="1" applyFill="1" applyBorder="1" applyAlignment="1">
      <alignment horizontal="center" vertical="center" wrapText="1"/>
    </xf>
    <xf numFmtId="0" fontId="16" fillId="3" borderId="62" xfId="1" applyFont="1" applyFill="1" applyBorder="1" applyAlignment="1">
      <alignment horizontal="center" vertical="center" wrapText="1"/>
    </xf>
    <xf numFmtId="0" fontId="16" fillId="3" borderId="14" xfId="1" applyFont="1" applyFill="1" applyBorder="1" applyAlignment="1">
      <alignment horizontal="center" vertical="center" wrapText="1"/>
    </xf>
    <xf numFmtId="0" fontId="13" fillId="0" borderId="0" xfId="1" applyFont="1" applyAlignment="1">
      <alignment horizontal="center" vertical="top"/>
    </xf>
    <xf numFmtId="0" fontId="16" fillId="3" borderId="0" xfId="1" applyFont="1" applyFill="1" applyBorder="1" applyAlignment="1">
      <alignment horizontal="center" vertical="center"/>
    </xf>
    <xf numFmtId="0" fontId="16" fillId="3" borderId="8" xfId="1" applyFont="1" applyFill="1" applyBorder="1" applyAlignment="1">
      <alignment horizontal="center" vertical="center"/>
    </xf>
    <xf numFmtId="0" fontId="16" fillId="3" borderId="36" xfId="1" applyFont="1" applyFill="1" applyBorder="1" applyAlignment="1">
      <alignment horizontal="center" vertical="center" wrapText="1"/>
    </xf>
    <xf numFmtId="0" fontId="16" fillId="3" borderId="36" xfId="1" applyFont="1" applyFill="1" applyBorder="1" applyAlignment="1">
      <alignment horizontal="center" vertical="top"/>
    </xf>
    <xf numFmtId="0" fontId="16" fillId="3" borderId="13" xfId="1" applyFont="1" applyFill="1" applyBorder="1" applyAlignment="1">
      <alignment horizontal="center" vertical="top"/>
    </xf>
    <xf numFmtId="0" fontId="16" fillId="3" borderId="14" xfId="1" applyFont="1" applyFill="1" applyBorder="1" applyAlignment="1">
      <alignment horizontal="center" vertical="top"/>
    </xf>
    <xf numFmtId="0" fontId="16" fillId="3" borderId="12" xfId="1" applyFont="1" applyFill="1" applyBorder="1" applyAlignment="1">
      <alignment horizontal="center" vertical="top"/>
    </xf>
    <xf numFmtId="0" fontId="16" fillId="3" borderId="21" xfId="1" applyFont="1" applyFill="1" applyBorder="1" applyAlignment="1">
      <alignment horizontal="center" vertical="top"/>
    </xf>
    <xf numFmtId="0" fontId="16" fillId="3" borderId="58" xfId="1" applyFont="1" applyFill="1" applyBorder="1" applyAlignment="1">
      <alignment horizontal="center" vertical="center" wrapText="1"/>
    </xf>
    <xf numFmtId="0" fontId="16" fillId="3" borderId="59" xfId="1" applyFont="1" applyFill="1" applyBorder="1" applyAlignment="1">
      <alignment horizontal="center" vertical="center" wrapText="1"/>
    </xf>
    <xf numFmtId="0" fontId="16" fillId="3" borderId="6" xfId="1" applyFont="1" applyFill="1" applyBorder="1" applyAlignment="1">
      <alignment horizontal="center" vertical="center" wrapText="1"/>
    </xf>
    <xf numFmtId="0" fontId="16" fillId="3" borderId="9" xfId="1" applyFont="1" applyFill="1" applyBorder="1" applyAlignment="1">
      <alignment horizontal="center" vertical="center" wrapText="1"/>
    </xf>
    <xf numFmtId="0" fontId="16" fillId="3" borderId="20" xfId="1" applyFont="1" applyFill="1" applyBorder="1" applyAlignment="1">
      <alignment horizontal="center" vertical="center" wrapText="1"/>
    </xf>
    <xf numFmtId="0" fontId="7" fillId="0" borderId="0" xfId="1" applyFont="1" applyAlignment="1">
      <alignment horizontal="center" vertical="top"/>
    </xf>
    <xf numFmtId="0" fontId="16" fillId="0" borderId="0" xfId="1" applyFont="1" applyBorder="1" applyAlignment="1">
      <alignment horizontal="center" vertical="center"/>
    </xf>
    <xf numFmtId="0" fontId="16" fillId="3" borderId="51" xfId="1" applyFont="1" applyFill="1" applyBorder="1" applyAlignment="1">
      <alignment horizontal="center" vertical="center"/>
    </xf>
    <xf numFmtId="0" fontId="7" fillId="0" borderId="0" xfId="1" applyFont="1" applyAlignment="1">
      <alignment horizontal="left" vertical="top"/>
    </xf>
    <xf numFmtId="0" fontId="11" fillId="0" borderId="0" xfId="1" applyFont="1" applyAlignment="1">
      <alignment horizontal="left" vertical="center" wrapText="1"/>
    </xf>
    <xf numFmtId="0" fontId="2" fillId="0" borderId="0" xfId="1" applyFont="1" applyFill="1" applyBorder="1" applyAlignment="1">
      <alignment horizontal="center" vertical="center"/>
    </xf>
    <xf numFmtId="0" fontId="19" fillId="0" borderId="0" xfId="1" applyFont="1" applyFill="1" applyBorder="1" applyAlignment="1">
      <alignment horizontal="center" vertical="center"/>
    </xf>
    <xf numFmtId="0" fontId="11" fillId="0" borderId="0" xfId="1" applyFont="1" applyBorder="1" applyAlignment="1">
      <alignment horizontal="left" vertical="center" wrapText="1"/>
    </xf>
  </cellXfs>
  <cellStyles count="7">
    <cellStyle name="Millares 2" xfId="2"/>
    <cellStyle name="Millares_Datos basicos Tijuana-Rosarito" xfId="3"/>
    <cellStyle name="Moneda 2" xfId="4"/>
    <cellStyle name="Normal" xfId="0" builtinId="0"/>
    <cellStyle name="Normal 2" xfId="5"/>
    <cellStyle name="Normal 3" xfId="1"/>
    <cellStyle name="Porcentaje 2" xfId="6"/>
  </cellStyles>
  <dxfs count="0"/>
  <tableStyles count="0" defaultTableStyle="TableStyleMedium2" defaultPivotStyle="PivotStyleLight16"/>
  <colors>
    <mruColors>
      <color rgb="FFE2EF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8"/>
  <sheetViews>
    <sheetView zoomScale="80" zoomScaleNormal="80" workbookViewId="0">
      <selection activeCell="O14" sqref="O14"/>
    </sheetView>
  </sheetViews>
  <sheetFormatPr baseColWidth="10" defaultRowHeight="15" x14ac:dyDescent="0.25"/>
  <cols>
    <col min="1" max="1" width="5.42578125" bestFit="1" customWidth="1"/>
    <col min="2" max="2" width="9.7109375" customWidth="1"/>
    <col min="3" max="3" width="7.140625" customWidth="1"/>
    <col min="4" max="5" width="6.5703125" customWidth="1"/>
    <col min="6" max="6" width="6.5703125" style="223" customWidth="1"/>
    <col min="7" max="7" width="4.7109375" style="223" customWidth="1"/>
    <col min="8" max="8" width="8.5703125" style="223" customWidth="1"/>
    <col min="9" max="9" width="7.140625" bestFit="1" customWidth="1"/>
    <col min="10" max="11" width="6.5703125" customWidth="1"/>
  </cols>
  <sheetData>
    <row r="1" spans="1:20" x14ac:dyDescent="0.25">
      <c r="A1" s="153" t="s">
        <v>0</v>
      </c>
      <c r="B1" s="154">
        <v>0.03</v>
      </c>
      <c r="C1" s="54"/>
      <c r="D1" s="54"/>
      <c r="E1" s="54"/>
      <c r="F1" s="181"/>
      <c r="G1" s="181"/>
      <c r="H1" s="181"/>
      <c r="I1" s="54"/>
      <c r="J1" s="54"/>
      <c r="K1" s="54"/>
      <c r="L1" s="54"/>
    </row>
    <row r="3" spans="1:20" x14ac:dyDescent="0.25">
      <c r="A3" s="246"/>
      <c r="B3" s="246"/>
      <c r="C3" s="246"/>
      <c r="D3" s="246"/>
      <c r="E3" s="246"/>
      <c r="F3" s="246"/>
      <c r="G3" s="246"/>
      <c r="H3" s="246"/>
      <c r="I3" s="246"/>
      <c r="J3" s="246"/>
      <c r="K3" s="246"/>
      <c r="L3" s="54"/>
      <c r="M3" s="169"/>
    </row>
    <row r="4" spans="1:20" ht="26.1" customHeight="1" x14ac:dyDescent="0.25">
      <c r="A4" s="247" t="s">
        <v>1</v>
      </c>
      <c r="B4" s="254" t="s">
        <v>61</v>
      </c>
      <c r="C4" s="249" t="s">
        <v>44</v>
      </c>
      <c r="D4" s="250"/>
      <c r="E4" s="251"/>
      <c r="F4" s="221"/>
      <c r="G4" s="221"/>
      <c r="H4" s="254" t="s">
        <v>61</v>
      </c>
      <c r="I4" s="252" t="s">
        <v>45</v>
      </c>
      <c r="J4" s="250"/>
      <c r="K4" s="251"/>
      <c r="L4" s="54"/>
      <c r="M4" s="251" t="s">
        <v>49</v>
      </c>
    </row>
    <row r="5" spans="1:20" ht="15.75" customHeight="1" thickBot="1" x14ac:dyDescent="0.3">
      <c r="A5" s="248"/>
      <c r="B5" s="255"/>
      <c r="C5" s="149" t="s">
        <v>4</v>
      </c>
      <c r="D5" s="150" t="s">
        <v>5</v>
      </c>
      <c r="E5" s="202" t="s">
        <v>6</v>
      </c>
      <c r="F5" s="221"/>
      <c r="G5" s="221"/>
      <c r="H5" s="255"/>
      <c r="I5" s="156" t="s">
        <v>4</v>
      </c>
      <c r="J5" s="150" t="s">
        <v>5</v>
      </c>
      <c r="K5" s="152" t="s">
        <v>6</v>
      </c>
      <c r="L5" s="54"/>
      <c r="M5" s="251"/>
    </row>
    <row r="6" spans="1:20" ht="15.75" thickTop="1" x14ac:dyDescent="0.25">
      <c r="A6" s="203">
        <v>2019</v>
      </c>
      <c r="B6" s="207">
        <f>SUM(C6:E6)</f>
        <v>493.37000000000006</v>
      </c>
      <c r="C6" s="208">
        <v>470.71000000000004</v>
      </c>
      <c r="D6" s="209">
        <v>2.06</v>
      </c>
      <c r="E6" s="219">
        <v>20.6</v>
      </c>
      <c r="F6" s="222"/>
      <c r="G6" s="222"/>
      <c r="H6" s="207">
        <f>SUM(I6:K6)</f>
        <v>512.94000000000005</v>
      </c>
      <c r="I6" s="224">
        <v>488.22</v>
      </c>
      <c r="J6" s="210">
        <v>2.06</v>
      </c>
      <c r="K6" s="211">
        <v>22.66</v>
      </c>
      <c r="L6" s="54"/>
      <c r="M6" s="243">
        <f>B6+H6</f>
        <v>1006.3100000000002</v>
      </c>
    </row>
    <row r="7" spans="1:20" x14ac:dyDescent="0.25">
      <c r="A7" s="55">
        <v>2020</v>
      </c>
      <c r="B7" s="207">
        <f t="shared" ref="B7:B21" si="0">SUM(C7:E7)</f>
        <v>508.17110000000008</v>
      </c>
      <c r="C7" s="139">
        <v>484.83130000000006</v>
      </c>
      <c r="D7" s="140">
        <v>2.1217999999999999</v>
      </c>
      <c r="E7" s="220">
        <v>21.218000000000004</v>
      </c>
      <c r="F7" s="104"/>
      <c r="G7" s="104"/>
      <c r="H7" s="207">
        <f t="shared" ref="H7:H21" si="1">SUM(I7:K7)</f>
        <v>528.32820000000004</v>
      </c>
      <c r="I7" s="225">
        <v>502.86660000000006</v>
      </c>
      <c r="J7" s="135">
        <v>2.1217999999999999</v>
      </c>
      <c r="K7" s="137">
        <v>23.3398</v>
      </c>
      <c r="L7" s="54"/>
      <c r="M7" s="244">
        <f>B7+H7</f>
        <v>1036.4993000000002</v>
      </c>
      <c r="N7" s="102"/>
      <c r="O7" s="102"/>
      <c r="P7" s="102"/>
      <c r="Q7" s="102"/>
      <c r="R7" s="102"/>
      <c r="S7" s="102"/>
      <c r="T7" s="102"/>
    </row>
    <row r="8" spans="1:20" x14ac:dyDescent="0.25">
      <c r="A8" s="55">
        <v>2021</v>
      </c>
      <c r="B8" s="207">
        <f t="shared" si="0"/>
        <v>523.41623300000003</v>
      </c>
      <c r="C8" s="139">
        <v>499.37623900000006</v>
      </c>
      <c r="D8" s="140">
        <v>2.185454</v>
      </c>
      <c r="E8" s="220">
        <v>21.854540000000004</v>
      </c>
      <c r="F8" s="104"/>
      <c r="G8" s="104"/>
      <c r="H8" s="207">
        <f t="shared" si="1"/>
        <v>544.17804600000011</v>
      </c>
      <c r="I8" s="225">
        <v>517.95259800000008</v>
      </c>
      <c r="J8" s="135">
        <v>2.185454</v>
      </c>
      <c r="K8" s="137">
        <v>24.039994</v>
      </c>
      <c r="L8" s="54"/>
      <c r="M8" s="244">
        <f t="shared" ref="M8:M21" si="2">B8+H8</f>
        <v>1067.5942790000001</v>
      </c>
      <c r="N8" s="102"/>
      <c r="O8" s="102"/>
      <c r="P8" s="102"/>
      <c r="Q8" s="102"/>
      <c r="R8" s="102"/>
      <c r="S8" s="102"/>
      <c r="T8" s="102"/>
    </row>
    <row r="9" spans="1:20" x14ac:dyDescent="0.25">
      <c r="A9" s="55">
        <v>2022</v>
      </c>
      <c r="B9" s="207">
        <f t="shared" si="0"/>
        <v>539.11871999000005</v>
      </c>
      <c r="C9" s="139">
        <v>514.35752617000003</v>
      </c>
      <c r="D9" s="140">
        <v>2.2510176200000003</v>
      </c>
      <c r="E9" s="220">
        <v>22.510176200000004</v>
      </c>
      <c r="F9" s="104"/>
      <c r="G9" s="104"/>
      <c r="H9" s="207">
        <f t="shared" si="1"/>
        <v>560.50338738000005</v>
      </c>
      <c r="I9" s="225">
        <v>533.49117594000006</v>
      </c>
      <c r="J9" s="135">
        <v>2.2510176200000003</v>
      </c>
      <c r="K9" s="137">
        <v>24.761193819999999</v>
      </c>
      <c r="L9" s="54"/>
      <c r="M9" s="244">
        <f t="shared" si="2"/>
        <v>1099.6221073700001</v>
      </c>
      <c r="N9" s="102"/>
      <c r="O9" s="102"/>
      <c r="P9" s="102"/>
      <c r="Q9" s="102"/>
      <c r="R9" s="102"/>
      <c r="S9" s="102"/>
      <c r="T9" s="102"/>
    </row>
    <row r="10" spans="1:20" x14ac:dyDescent="0.25">
      <c r="A10" s="55">
        <v>2023</v>
      </c>
      <c r="B10" s="207">
        <f t="shared" si="0"/>
        <v>555.2922815897</v>
      </c>
      <c r="C10" s="139">
        <v>529.78825195510001</v>
      </c>
      <c r="D10" s="140">
        <v>2.3185481486000001</v>
      </c>
      <c r="E10" s="220">
        <v>23.185481486000004</v>
      </c>
      <c r="F10" s="104"/>
      <c r="G10" s="104"/>
      <c r="H10" s="207">
        <f t="shared" si="1"/>
        <v>577.31848900140005</v>
      </c>
      <c r="I10" s="225">
        <v>549.49591121820004</v>
      </c>
      <c r="J10" s="135">
        <v>2.3185481486000001</v>
      </c>
      <c r="K10" s="137">
        <v>25.504029634599998</v>
      </c>
      <c r="L10" s="54"/>
      <c r="M10" s="244">
        <f t="shared" si="2"/>
        <v>1132.6107705910999</v>
      </c>
      <c r="N10" s="102"/>
      <c r="O10" s="102"/>
      <c r="P10" s="102"/>
      <c r="Q10" s="102"/>
      <c r="R10" s="102"/>
      <c r="S10" s="102"/>
      <c r="T10" s="102"/>
    </row>
    <row r="11" spans="1:20" x14ac:dyDescent="0.25">
      <c r="A11" s="55">
        <v>2024</v>
      </c>
      <c r="B11" s="207">
        <f t="shared" si="0"/>
        <v>571.95105003739104</v>
      </c>
      <c r="C11" s="139">
        <v>545.68189951375302</v>
      </c>
      <c r="D11" s="140">
        <v>2.3881045930580003</v>
      </c>
      <c r="E11" s="220">
        <v>23.881045930580004</v>
      </c>
      <c r="F11" s="104"/>
      <c r="G11" s="104"/>
      <c r="H11" s="207">
        <f t="shared" si="1"/>
        <v>594.63804367144201</v>
      </c>
      <c r="I11" s="225">
        <v>565.98078855474603</v>
      </c>
      <c r="J11" s="135">
        <v>2.3881045930580003</v>
      </c>
      <c r="K11" s="137">
        <v>26.269150523638</v>
      </c>
      <c r="L11" s="54"/>
      <c r="M11" s="244">
        <f t="shared" si="2"/>
        <v>1166.5890937088329</v>
      </c>
      <c r="N11" s="102"/>
      <c r="O11" s="102"/>
      <c r="P11" s="102"/>
      <c r="Q11" s="102"/>
      <c r="R11" s="102"/>
      <c r="S11" s="102"/>
      <c r="T11" s="102"/>
    </row>
    <row r="12" spans="1:20" x14ac:dyDescent="0.25">
      <c r="A12" s="55">
        <v>2025</v>
      </c>
      <c r="B12" s="207">
        <f t="shared" si="0"/>
        <v>589.10958153851277</v>
      </c>
      <c r="C12" s="139">
        <v>562.05235649916563</v>
      </c>
      <c r="D12" s="140">
        <v>2.4597477308497404</v>
      </c>
      <c r="E12" s="220">
        <v>24.597477308497407</v>
      </c>
      <c r="F12" s="104"/>
      <c r="G12" s="104"/>
      <c r="H12" s="207">
        <f t="shared" si="1"/>
        <v>612.47718498158531</v>
      </c>
      <c r="I12" s="225">
        <v>582.96021221138847</v>
      </c>
      <c r="J12" s="135">
        <v>2.4597477308497404</v>
      </c>
      <c r="K12" s="137">
        <v>27.057225039347141</v>
      </c>
      <c r="L12" s="54"/>
      <c r="M12" s="244">
        <f t="shared" si="2"/>
        <v>1201.5867665200981</v>
      </c>
      <c r="N12" s="102"/>
      <c r="O12" s="102"/>
      <c r="P12" s="102"/>
      <c r="Q12" s="102"/>
      <c r="R12" s="102"/>
      <c r="S12" s="102"/>
      <c r="T12" s="102"/>
    </row>
    <row r="13" spans="1:20" x14ac:dyDescent="0.25">
      <c r="A13" s="55">
        <v>2026</v>
      </c>
      <c r="B13" s="207">
        <f t="shared" si="0"/>
        <v>606.78286898466808</v>
      </c>
      <c r="C13" s="139">
        <v>578.91392719414057</v>
      </c>
      <c r="D13" s="140">
        <v>2.5335401627752328</v>
      </c>
      <c r="E13" s="220">
        <v>25.335401627752329</v>
      </c>
      <c r="F13" s="104"/>
      <c r="G13" s="104"/>
      <c r="H13" s="207">
        <f t="shared" si="1"/>
        <v>630.85150053103291</v>
      </c>
      <c r="I13" s="225">
        <v>600.44901857773016</v>
      </c>
      <c r="J13" s="135">
        <v>2.5335401627752328</v>
      </c>
      <c r="K13" s="137">
        <v>27.868941790527558</v>
      </c>
      <c r="L13" s="54"/>
      <c r="M13" s="244">
        <f t="shared" si="2"/>
        <v>1237.6343695157011</v>
      </c>
      <c r="N13" s="102"/>
      <c r="O13" s="102"/>
      <c r="P13" s="102"/>
      <c r="Q13" s="102"/>
      <c r="R13" s="102"/>
      <c r="S13" s="102"/>
      <c r="T13" s="102"/>
    </row>
    <row r="14" spans="1:20" x14ac:dyDescent="0.25">
      <c r="A14" s="55">
        <v>2027</v>
      </c>
      <c r="B14" s="207">
        <f t="shared" si="0"/>
        <v>624.98635505420816</v>
      </c>
      <c r="C14" s="139">
        <v>596.28134500996475</v>
      </c>
      <c r="D14" s="140">
        <v>2.6095463676584898</v>
      </c>
      <c r="E14" s="220">
        <v>26.095463676584899</v>
      </c>
      <c r="F14" s="104"/>
      <c r="G14" s="104"/>
      <c r="H14" s="207">
        <f t="shared" si="1"/>
        <v>649.77704554696402</v>
      </c>
      <c r="I14" s="225">
        <v>618.46248913506213</v>
      </c>
      <c r="J14" s="135">
        <v>2.6095463676584898</v>
      </c>
      <c r="K14" s="137">
        <v>28.705010044243384</v>
      </c>
      <c r="L14" s="54"/>
      <c r="M14" s="244">
        <f t="shared" si="2"/>
        <v>1274.7634006011722</v>
      </c>
      <c r="N14" s="102"/>
      <c r="O14" s="102"/>
      <c r="P14" s="102"/>
      <c r="Q14" s="102"/>
      <c r="R14" s="102"/>
      <c r="S14" s="102"/>
      <c r="T14" s="102"/>
    </row>
    <row r="15" spans="1:20" x14ac:dyDescent="0.25">
      <c r="A15" s="55">
        <v>2028</v>
      </c>
      <c r="B15" s="207">
        <f t="shared" si="0"/>
        <v>643.73594570583441</v>
      </c>
      <c r="C15" s="139">
        <v>614.16978536026375</v>
      </c>
      <c r="D15" s="140">
        <v>2.6878327586882444</v>
      </c>
      <c r="E15" s="220">
        <v>26.878327586882445</v>
      </c>
      <c r="F15" s="104"/>
      <c r="G15" s="104"/>
      <c r="H15" s="207">
        <f t="shared" si="1"/>
        <v>669.27035691337289</v>
      </c>
      <c r="I15" s="225">
        <v>637.01636380911395</v>
      </c>
      <c r="J15" s="135">
        <v>2.6878327586882444</v>
      </c>
      <c r="K15" s="137">
        <v>29.566160345570687</v>
      </c>
      <c r="L15" s="54"/>
      <c r="M15" s="244">
        <f t="shared" si="2"/>
        <v>1313.0063026192074</v>
      </c>
      <c r="N15" s="102"/>
      <c r="O15" s="102"/>
      <c r="P15" s="102"/>
      <c r="Q15" s="102"/>
      <c r="R15" s="102"/>
      <c r="S15" s="102"/>
      <c r="T15" s="102"/>
    </row>
    <row r="16" spans="1:20" x14ac:dyDescent="0.25">
      <c r="A16" s="55">
        <v>2029</v>
      </c>
      <c r="B16" s="207">
        <f t="shared" si="0"/>
        <v>663.04802407700947</v>
      </c>
      <c r="C16" s="139">
        <v>632.59487892107165</v>
      </c>
      <c r="D16" s="140">
        <v>2.7684677414488919</v>
      </c>
      <c r="E16" s="220">
        <v>27.68467741448892</v>
      </c>
      <c r="F16" s="104"/>
      <c r="G16" s="104"/>
      <c r="H16" s="207">
        <f t="shared" si="1"/>
        <v>689.34846762077416</v>
      </c>
      <c r="I16" s="225">
        <v>656.1268547233874</v>
      </c>
      <c r="J16" s="135">
        <v>2.7684677414488919</v>
      </c>
      <c r="K16" s="137">
        <v>30.453145155937808</v>
      </c>
      <c r="L16" s="54"/>
      <c r="M16" s="244">
        <f t="shared" si="2"/>
        <v>1352.3964916977836</v>
      </c>
      <c r="N16" s="102"/>
      <c r="O16" s="102"/>
      <c r="P16" s="102"/>
      <c r="Q16" s="102"/>
      <c r="R16" s="102"/>
      <c r="S16" s="102"/>
      <c r="T16" s="102"/>
    </row>
    <row r="17" spans="1:20" x14ac:dyDescent="0.25">
      <c r="A17" s="55">
        <v>2030</v>
      </c>
      <c r="B17" s="207">
        <f t="shared" si="0"/>
        <v>682.93946479931981</v>
      </c>
      <c r="C17" s="139">
        <v>651.57272528870385</v>
      </c>
      <c r="D17" s="140">
        <v>2.8515217736923586</v>
      </c>
      <c r="E17" s="220">
        <v>28.515217736923589</v>
      </c>
      <c r="F17" s="104"/>
      <c r="G17" s="104"/>
      <c r="H17" s="207">
        <f t="shared" si="1"/>
        <v>710.02892164939738</v>
      </c>
      <c r="I17" s="225">
        <v>675.81066036508901</v>
      </c>
      <c r="J17" s="135">
        <v>2.8515217736923586</v>
      </c>
      <c r="K17" s="137">
        <v>31.366739510615943</v>
      </c>
      <c r="L17" s="54"/>
      <c r="M17" s="244">
        <f t="shared" si="2"/>
        <v>1392.9683864487172</v>
      </c>
      <c r="N17" s="102"/>
      <c r="O17" s="102"/>
      <c r="P17" s="102"/>
      <c r="Q17" s="102"/>
      <c r="R17" s="102"/>
      <c r="S17" s="102"/>
      <c r="T17" s="102"/>
    </row>
    <row r="18" spans="1:20" x14ac:dyDescent="0.25">
      <c r="A18" s="55">
        <v>2031</v>
      </c>
      <c r="B18" s="207">
        <f t="shared" si="0"/>
        <v>703.42764874329941</v>
      </c>
      <c r="C18" s="139">
        <v>671.11990704736502</v>
      </c>
      <c r="D18" s="140">
        <v>2.9370674269031296</v>
      </c>
      <c r="E18" s="220">
        <v>29.370674269031298</v>
      </c>
      <c r="F18" s="104"/>
      <c r="G18" s="104"/>
      <c r="H18" s="207">
        <f t="shared" si="1"/>
        <v>731.32978929887918</v>
      </c>
      <c r="I18" s="225">
        <v>696.08498017604165</v>
      </c>
      <c r="J18" s="135">
        <v>2.9370674269031296</v>
      </c>
      <c r="K18" s="137">
        <v>32.307741695934425</v>
      </c>
      <c r="L18" s="54"/>
      <c r="M18" s="244">
        <f t="shared" si="2"/>
        <v>1434.7574380421786</v>
      </c>
      <c r="N18" s="102"/>
      <c r="O18" s="102"/>
      <c r="P18" s="102"/>
      <c r="Q18" s="102"/>
      <c r="R18" s="102"/>
      <c r="S18" s="102"/>
      <c r="T18" s="102"/>
    </row>
    <row r="19" spans="1:20" x14ac:dyDescent="0.25">
      <c r="A19" s="55">
        <v>2032</v>
      </c>
      <c r="B19" s="207">
        <f t="shared" si="0"/>
        <v>724.53047820559834</v>
      </c>
      <c r="C19" s="139">
        <v>691.25350425878594</v>
      </c>
      <c r="D19" s="140">
        <v>3.0251794497102238</v>
      </c>
      <c r="E19" s="220">
        <v>30.251794497102239</v>
      </c>
      <c r="F19" s="104"/>
      <c r="G19" s="104"/>
      <c r="H19" s="207">
        <f t="shared" si="1"/>
        <v>753.2696829778456</v>
      </c>
      <c r="I19" s="225">
        <v>716.96752958132288</v>
      </c>
      <c r="J19" s="135">
        <v>3.0251794497102238</v>
      </c>
      <c r="K19" s="137">
        <v>33.276973946812461</v>
      </c>
      <c r="L19" s="54"/>
      <c r="M19" s="244">
        <f t="shared" si="2"/>
        <v>1477.8001611834438</v>
      </c>
      <c r="N19" s="102"/>
      <c r="O19" s="102"/>
      <c r="P19" s="102"/>
      <c r="Q19" s="102"/>
      <c r="R19" s="102"/>
      <c r="S19" s="102"/>
      <c r="T19" s="102"/>
    </row>
    <row r="20" spans="1:20" x14ac:dyDescent="0.25">
      <c r="A20" s="55">
        <v>2033</v>
      </c>
      <c r="B20" s="207">
        <f t="shared" si="0"/>
        <v>746.26639255176633</v>
      </c>
      <c r="C20" s="139">
        <v>711.99110938654951</v>
      </c>
      <c r="D20" s="140">
        <v>3.1159348332015306</v>
      </c>
      <c r="E20" s="220">
        <v>31.159348332015306</v>
      </c>
      <c r="F20" s="104"/>
      <c r="G20" s="104"/>
      <c r="H20" s="207">
        <f t="shared" si="1"/>
        <v>775.867773467181</v>
      </c>
      <c r="I20" s="225">
        <v>738.47655546876263</v>
      </c>
      <c r="J20" s="135">
        <v>3.1159348332015306</v>
      </c>
      <c r="K20" s="137">
        <v>34.275283165216834</v>
      </c>
      <c r="L20" s="54"/>
      <c r="M20" s="244">
        <f t="shared" si="2"/>
        <v>1522.1341660189473</v>
      </c>
      <c r="N20" s="102"/>
      <c r="O20" s="102"/>
      <c r="P20" s="102"/>
      <c r="Q20" s="102"/>
      <c r="R20" s="102"/>
      <c r="S20" s="102"/>
      <c r="T20" s="102"/>
    </row>
    <row r="21" spans="1:20" ht="15.75" thickBot="1" x14ac:dyDescent="0.3">
      <c r="A21" s="113">
        <v>2034</v>
      </c>
      <c r="B21" s="234">
        <f t="shared" si="0"/>
        <v>768.65438432831934</v>
      </c>
      <c r="C21" s="235">
        <v>733.35084266814602</v>
      </c>
      <c r="D21" s="236">
        <v>3.2094128781975768</v>
      </c>
      <c r="E21" s="237">
        <v>32.094128781975769</v>
      </c>
      <c r="F21" s="104"/>
      <c r="G21" s="104"/>
      <c r="H21" s="234">
        <f t="shared" si="1"/>
        <v>799.14380667119644</v>
      </c>
      <c r="I21" s="238">
        <v>760.63085213282557</v>
      </c>
      <c r="J21" s="239">
        <v>3.2094128781975768</v>
      </c>
      <c r="K21" s="240">
        <v>35.303541660173337</v>
      </c>
      <c r="L21" s="54"/>
      <c r="M21" s="245">
        <f t="shared" si="2"/>
        <v>1567.7981909995158</v>
      </c>
      <c r="N21" s="102"/>
      <c r="O21" s="102"/>
      <c r="P21" s="102"/>
      <c r="Q21" s="102"/>
      <c r="R21" s="102"/>
      <c r="S21" s="102"/>
      <c r="T21" s="102"/>
    </row>
    <row r="22" spans="1:20" x14ac:dyDescent="0.25">
      <c r="A22" s="54"/>
      <c r="B22" s="54"/>
      <c r="C22" s="136"/>
      <c r="D22" s="136"/>
      <c r="E22" s="136"/>
      <c r="F22" s="226"/>
      <c r="G22" s="226"/>
      <c r="H22" s="226"/>
      <c r="I22" s="54"/>
      <c r="J22" s="54"/>
      <c r="K22" s="54"/>
      <c r="L22" s="54"/>
      <c r="N22" s="102"/>
      <c r="O22" s="102"/>
      <c r="P22" s="102"/>
      <c r="Q22" s="102"/>
      <c r="R22" s="102"/>
      <c r="S22" s="102"/>
      <c r="T22" s="102"/>
    </row>
    <row r="23" spans="1:20" x14ac:dyDescent="0.25">
      <c r="A23" s="253" t="s">
        <v>23</v>
      </c>
      <c r="B23" s="253"/>
      <c r="C23" s="253"/>
      <c r="D23" s="253"/>
      <c r="E23" s="253"/>
      <c r="F23" s="253"/>
      <c r="G23" s="253"/>
      <c r="H23" s="253"/>
      <c r="I23" s="253"/>
      <c r="J23" s="253"/>
      <c r="K23" s="253"/>
      <c r="L23" s="103"/>
    </row>
    <row r="24" spans="1:20" ht="15.75" thickBot="1" x14ac:dyDescent="0.3">
      <c r="A24" s="56"/>
      <c r="B24" s="56"/>
      <c r="C24" s="56"/>
      <c r="D24" s="56"/>
      <c r="E24" s="56"/>
      <c r="F24" s="57"/>
      <c r="G24" s="57"/>
      <c r="H24" s="57"/>
      <c r="I24" s="56"/>
      <c r="J24" s="56"/>
      <c r="K24" s="56"/>
      <c r="L24" s="56"/>
    </row>
    <row r="25" spans="1:20" x14ac:dyDescent="0.25">
      <c r="A25" s="56"/>
      <c r="B25" s="227"/>
      <c r="C25" s="228"/>
      <c r="D25" s="228"/>
      <c r="E25" s="229"/>
      <c r="F25" s="232"/>
      <c r="G25" s="232"/>
      <c r="H25" s="241"/>
      <c r="I25" s="242"/>
      <c r="J25" s="228"/>
      <c r="K25" s="229"/>
      <c r="L25" s="57"/>
    </row>
    <row r="26" spans="1:20" ht="15" customHeight="1" x14ac:dyDescent="0.25">
      <c r="A26" s="56"/>
      <c r="B26" s="256" t="s">
        <v>62</v>
      </c>
      <c r="C26" s="258" t="s">
        <v>44</v>
      </c>
      <c r="D26" s="259"/>
      <c r="E26" s="260"/>
      <c r="F26" s="221"/>
      <c r="G26" s="221"/>
      <c r="H26" s="256" t="s">
        <v>62</v>
      </c>
      <c r="I26" s="261" t="s">
        <v>45</v>
      </c>
      <c r="J26" s="259"/>
      <c r="K26" s="260"/>
      <c r="L26" s="57"/>
    </row>
    <row r="27" spans="1:20" x14ac:dyDescent="0.25">
      <c r="A27" s="56"/>
      <c r="B27" s="257"/>
      <c r="C27" s="58" t="s">
        <v>4</v>
      </c>
      <c r="D27" s="59" t="s">
        <v>5</v>
      </c>
      <c r="E27" s="60" t="s">
        <v>6</v>
      </c>
      <c r="F27" s="71"/>
      <c r="G27" s="71"/>
      <c r="H27" s="257"/>
      <c r="I27" s="230" t="s">
        <v>4</v>
      </c>
      <c r="J27" s="59" t="s">
        <v>5</v>
      </c>
      <c r="K27" s="60" t="s">
        <v>6</v>
      </c>
      <c r="L27" s="57"/>
    </row>
    <row r="28" spans="1:20" ht="15.75" thickBot="1" x14ac:dyDescent="0.3">
      <c r="A28" s="56">
        <v>2018</v>
      </c>
      <c r="B28" s="61">
        <v>493</v>
      </c>
      <c r="C28" s="62">
        <v>0.95550000000000002</v>
      </c>
      <c r="D28" s="63">
        <v>4.0000000000000001E-3</v>
      </c>
      <c r="E28" s="64">
        <v>4.2500000000000003E-2</v>
      </c>
      <c r="F28" s="233"/>
      <c r="G28" s="233"/>
      <c r="H28" s="61">
        <v>513</v>
      </c>
      <c r="I28" s="231">
        <v>0.95120000000000005</v>
      </c>
      <c r="J28" s="63">
        <v>3.8E-3</v>
      </c>
      <c r="K28" s="64">
        <v>4.4400000000000002E-2</v>
      </c>
      <c r="L28" s="57"/>
    </row>
  </sheetData>
  <mergeCells count="12">
    <mergeCell ref="M4:M5"/>
    <mergeCell ref="B26:B27"/>
    <mergeCell ref="C26:E26"/>
    <mergeCell ref="I26:K26"/>
    <mergeCell ref="B4:B5"/>
    <mergeCell ref="H26:H27"/>
    <mergeCell ref="A3:K3"/>
    <mergeCell ref="A4:A5"/>
    <mergeCell ref="C4:E4"/>
    <mergeCell ref="I4:K4"/>
    <mergeCell ref="A23:K23"/>
    <mergeCell ref="H4:H5"/>
  </mergeCells>
  <pageMargins left="0.7" right="0.7" top="0.75" bottom="0.75" header="0.3" footer="0.3"/>
  <pageSetup paperSize="11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47"/>
  <sheetViews>
    <sheetView topLeftCell="Y1" zoomScale="70" zoomScaleNormal="70" workbookViewId="0">
      <selection activeCell="AN35" sqref="AN35"/>
    </sheetView>
  </sheetViews>
  <sheetFormatPr baseColWidth="10" defaultRowHeight="15" x14ac:dyDescent="0.25"/>
  <cols>
    <col min="1" max="1" width="5.85546875" bestFit="1" customWidth="1"/>
    <col min="2" max="2" width="8.42578125" customWidth="1"/>
    <col min="3" max="5" width="4.5703125" customWidth="1"/>
    <col min="6" max="6" width="8.85546875" customWidth="1"/>
    <col min="7" max="9" width="4.5703125" customWidth="1"/>
    <col min="10" max="11" width="0" hidden="1" customWidth="1"/>
    <col min="13" max="13" width="2.85546875" customWidth="1"/>
    <col min="14" max="14" width="10.140625" bestFit="1" customWidth="1"/>
    <col min="15" max="15" width="12" customWidth="1"/>
    <col min="16" max="17" width="10.5703125" customWidth="1"/>
    <col min="18" max="18" width="8.5703125" customWidth="1"/>
    <col min="19" max="19" width="12.42578125" customWidth="1"/>
    <col min="20" max="21" width="10.5703125" customWidth="1"/>
    <col min="22" max="22" width="11" customWidth="1"/>
    <col min="25" max="30" width="5.7109375" customWidth="1"/>
    <col min="32" max="37" width="5.7109375" customWidth="1"/>
  </cols>
  <sheetData>
    <row r="1" spans="1:39" x14ac:dyDescent="0.25">
      <c r="A1" s="1" t="s">
        <v>0</v>
      </c>
      <c r="B1" s="8">
        <v>0.03</v>
      </c>
      <c r="C1" s="1"/>
      <c r="D1" s="7" t="s">
        <v>60</v>
      </c>
      <c r="E1" s="1"/>
      <c r="F1" s="69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</row>
    <row r="2" spans="1:39" x14ac:dyDescent="0.25">
      <c r="A2" s="246"/>
      <c r="B2" s="246"/>
      <c r="C2" s="246"/>
      <c r="D2" s="246"/>
      <c r="E2" s="246"/>
      <c r="F2" s="246"/>
      <c r="G2" s="246"/>
      <c r="H2" s="246"/>
      <c r="I2" s="246"/>
      <c r="J2" s="5"/>
      <c r="K2" s="2"/>
      <c r="L2" s="1"/>
      <c r="M2" s="1"/>
      <c r="N2" s="155"/>
      <c r="O2" s="252" t="s">
        <v>44</v>
      </c>
      <c r="P2" s="250"/>
      <c r="Q2" s="250"/>
      <c r="R2" s="269"/>
      <c r="S2" s="262" t="s">
        <v>47</v>
      </c>
      <c r="T2" s="262"/>
      <c r="U2" s="262"/>
      <c r="V2" s="262"/>
      <c r="W2" s="1"/>
      <c r="X2" s="270"/>
      <c r="Y2" s="270"/>
      <c r="Z2" s="270"/>
      <c r="AA2" s="270"/>
      <c r="AB2" s="270"/>
      <c r="AC2" s="270"/>
      <c r="AD2" s="270"/>
      <c r="AE2" s="270"/>
      <c r="AF2" s="270"/>
      <c r="AG2" s="270"/>
      <c r="AH2" s="270"/>
      <c r="AI2" s="270"/>
      <c r="AJ2" s="270"/>
      <c r="AK2" s="270"/>
      <c r="AL2" s="270"/>
      <c r="AM2" s="1"/>
    </row>
    <row r="3" spans="1:39" ht="26.25" customHeight="1" x14ac:dyDescent="0.25">
      <c r="A3" s="271" t="s">
        <v>1</v>
      </c>
      <c r="B3" s="254" t="s">
        <v>48</v>
      </c>
      <c r="C3" s="262" t="s">
        <v>46</v>
      </c>
      <c r="D3" s="262"/>
      <c r="E3" s="263"/>
      <c r="F3" s="267" t="s">
        <v>48</v>
      </c>
      <c r="G3" s="262" t="s">
        <v>45</v>
      </c>
      <c r="H3" s="262"/>
      <c r="I3" s="262"/>
      <c r="J3" s="155"/>
      <c r="K3" s="153"/>
      <c r="L3" s="264" t="s">
        <v>2</v>
      </c>
      <c r="M3" s="1"/>
      <c r="N3" s="271" t="s">
        <v>3</v>
      </c>
      <c r="O3" s="158" t="s">
        <v>7</v>
      </c>
      <c r="P3" s="159" t="s">
        <v>8</v>
      </c>
      <c r="Q3" s="159" t="s">
        <v>9</v>
      </c>
      <c r="R3" s="269" t="s">
        <v>2</v>
      </c>
      <c r="S3" s="160" t="s">
        <v>7</v>
      </c>
      <c r="T3" s="159" t="s">
        <v>8</v>
      </c>
      <c r="U3" s="159" t="s">
        <v>9</v>
      </c>
      <c r="V3" s="251" t="s">
        <v>2</v>
      </c>
      <c r="W3" s="9"/>
      <c r="X3" s="155"/>
      <c r="Y3" s="273" t="s">
        <v>63</v>
      </c>
      <c r="Z3" s="252"/>
      <c r="AA3" s="252"/>
      <c r="AB3" s="252"/>
      <c r="AC3" s="252"/>
      <c r="AD3" s="252"/>
      <c r="AE3" s="263"/>
      <c r="AF3" s="264" t="s">
        <v>53</v>
      </c>
      <c r="AG3" s="262"/>
      <c r="AH3" s="262"/>
      <c r="AI3" s="262"/>
      <c r="AJ3" s="262"/>
      <c r="AK3" s="262"/>
      <c r="AL3" s="262"/>
      <c r="AM3" s="1"/>
    </row>
    <row r="4" spans="1:39" ht="23.25" customHeight="1" thickBot="1" x14ac:dyDescent="0.3">
      <c r="A4" s="272"/>
      <c r="B4" s="255"/>
      <c r="C4" s="156" t="s">
        <v>4</v>
      </c>
      <c r="D4" s="156" t="s">
        <v>5</v>
      </c>
      <c r="E4" s="157" t="s">
        <v>6</v>
      </c>
      <c r="F4" s="268"/>
      <c r="G4" s="156" t="s">
        <v>4</v>
      </c>
      <c r="H4" s="156" t="s">
        <v>5</v>
      </c>
      <c r="I4" s="152" t="s">
        <v>6</v>
      </c>
      <c r="J4" s="155"/>
      <c r="K4" s="153"/>
      <c r="L4" s="265"/>
      <c r="M4" s="1"/>
      <c r="N4" s="272"/>
      <c r="O4" s="161" t="s">
        <v>12</v>
      </c>
      <c r="P4" s="162" t="s">
        <v>12</v>
      </c>
      <c r="Q4" s="162" t="s">
        <v>12</v>
      </c>
      <c r="R4" s="283"/>
      <c r="S4" s="163" t="s">
        <v>12</v>
      </c>
      <c r="T4" s="162" t="s">
        <v>12</v>
      </c>
      <c r="U4" s="162" t="s">
        <v>12</v>
      </c>
      <c r="V4" s="266"/>
      <c r="W4" s="9"/>
      <c r="X4" s="271" t="s">
        <v>1</v>
      </c>
      <c r="Y4" s="274" t="s">
        <v>10</v>
      </c>
      <c r="Z4" s="275"/>
      <c r="AA4" s="276"/>
      <c r="AB4" s="277" t="s">
        <v>11</v>
      </c>
      <c r="AC4" s="275"/>
      <c r="AD4" s="278"/>
      <c r="AE4" s="279" t="s">
        <v>2</v>
      </c>
      <c r="AF4" s="274" t="s">
        <v>10</v>
      </c>
      <c r="AG4" s="275"/>
      <c r="AH4" s="276"/>
      <c r="AI4" s="277" t="s">
        <v>11</v>
      </c>
      <c r="AJ4" s="275"/>
      <c r="AK4" s="276"/>
      <c r="AL4" s="281" t="s">
        <v>2</v>
      </c>
      <c r="AM4" s="1"/>
    </row>
    <row r="5" spans="1:39" ht="16.5" thickTop="1" thickBot="1" x14ac:dyDescent="0.3">
      <c r="A5" s="3">
        <v>2019</v>
      </c>
      <c r="B5" s="110">
        <v>493.37000000000006</v>
      </c>
      <c r="C5" s="114">
        <v>53</v>
      </c>
      <c r="D5" s="138">
        <v>50</v>
      </c>
      <c r="E5" s="115">
        <v>45</v>
      </c>
      <c r="F5" s="117">
        <v>512.94000000000005</v>
      </c>
      <c r="G5" s="205">
        <v>46</v>
      </c>
      <c r="H5" s="206">
        <v>44</v>
      </c>
      <c r="I5" s="205">
        <v>42</v>
      </c>
      <c r="J5" s="1"/>
      <c r="K5" s="2"/>
      <c r="L5" s="116" t="s">
        <v>6</v>
      </c>
      <c r="M5" s="204"/>
      <c r="N5" s="10"/>
      <c r="O5" s="11">
        <v>53</v>
      </c>
      <c r="P5" s="12">
        <v>50</v>
      </c>
      <c r="Q5" s="12">
        <v>45</v>
      </c>
      <c r="R5" s="99" t="s">
        <v>6</v>
      </c>
      <c r="S5" s="13">
        <v>46</v>
      </c>
      <c r="T5" s="12">
        <v>44</v>
      </c>
      <c r="U5" s="12">
        <v>42</v>
      </c>
      <c r="V5" s="100" t="s">
        <v>6</v>
      </c>
      <c r="W5" s="9"/>
      <c r="X5" s="271"/>
      <c r="Y5" s="164" t="s">
        <v>4</v>
      </c>
      <c r="Z5" s="165" t="s">
        <v>5</v>
      </c>
      <c r="AA5" s="166" t="s">
        <v>6</v>
      </c>
      <c r="AB5" s="167" t="s">
        <v>4</v>
      </c>
      <c r="AC5" s="165" t="s">
        <v>5</v>
      </c>
      <c r="AD5" s="168" t="s">
        <v>6</v>
      </c>
      <c r="AE5" s="280"/>
      <c r="AF5" s="164" t="s">
        <v>4</v>
      </c>
      <c r="AG5" s="165" t="s">
        <v>5</v>
      </c>
      <c r="AH5" s="166" t="s">
        <v>6</v>
      </c>
      <c r="AI5" s="167" t="s">
        <v>4</v>
      </c>
      <c r="AJ5" s="165" t="s">
        <v>5</v>
      </c>
      <c r="AK5" s="166" t="s">
        <v>6</v>
      </c>
      <c r="AL5" s="282"/>
      <c r="AM5" s="1"/>
    </row>
    <row r="6" spans="1:39" ht="15.75" thickTop="1" x14ac:dyDescent="0.25">
      <c r="A6" s="3">
        <v>2020</v>
      </c>
      <c r="B6" s="110">
        <v>508.17110000000008</v>
      </c>
      <c r="C6" s="114">
        <v>51.456310679611647</v>
      </c>
      <c r="D6" s="138">
        <v>48.543689320388353</v>
      </c>
      <c r="E6" s="115">
        <v>43.689320388349515</v>
      </c>
      <c r="F6" s="117">
        <v>528.32820000000004</v>
      </c>
      <c r="G6" s="205">
        <v>44.660194174757279</v>
      </c>
      <c r="H6" s="206">
        <v>42.71844660194175</v>
      </c>
      <c r="I6" s="205">
        <v>40.776699029126213</v>
      </c>
      <c r="J6" s="1"/>
      <c r="K6" s="2"/>
      <c r="L6" s="116" t="s">
        <v>6</v>
      </c>
      <c r="M6" s="6"/>
      <c r="N6" s="10"/>
      <c r="O6" s="11"/>
      <c r="P6" s="12"/>
      <c r="Q6" s="12"/>
      <c r="R6" s="118"/>
      <c r="S6" s="11"/>
      <c r="T6" s="12"/>
      <c r="U6" s="12"/>
      <c r="V6" s="100"/>
      <c r="W6" s="14"/>
      <c r="X6" s="3">
        <v>2019</v>
      </c>
      <c r="Y6" s="108">
        <v>53</v>
      </c>
      <c r="Z6" s="104">
        <v>50</v>
      </c>
      <c r="AA6" s="106">
        <v>45</v>
      </c>
      <c r="AB6" s="17">
        <v>8.6792452830188674E-2</v>
      </c>
      <c r="AC6" s="18">
        <v>9.1999999999999998E-2</v>
      </c>
      <c r="AD6" s="121">
        <v>0.10222222222222221</v>
      </c>
      <c r="AE6" s="123" t="s">
        <v>6</v>
      </c>
      <c r="AF6" s="105">
        <v>46</v>
      </c>
      <c r="AG6" s="93">
        <v>44</v>
      </c>
      <c r="AH6" s="93">
        <v>42</v>
      </c>
      <c r="AI6" s="17">
        <v>9.9999999999999992E-2</v>
      </c>
      <c r="AJ6" s="18">
        <v>0.10454545454545454</v>
      </c>
      <c r="AK6" s="19">
        <v>0.10952380952380951</v>
      </c>
      <c r="AL6" s="15" t="s">
        <v>6</v>
      </c>
      <c r="AM6" s="1"/>
    </row>
    <row r="7" spans="1:39" x14ac:dyDescent="0.25">
      <c r="A7" s="3">
        <v>2021</v>
      </c>
      <c r="B7" s="110">
        <v>523.41623300000003</v>
      </c>
      <c r="C7" s="114">
        <v>49.957583184088975</v>
      </c>
      <c r="D7" s="138">
        <v>47.129795456687717</v>
      </c>
      <c r="E7" s="115">
        <v>42.416815911018944</v>
      </c>
      <c r="F7" s="117">
        <v>544.17804600000011</v>
      </c>
      <c r="G7" s="205">
        <v>43.359411820152701</v>
      </c>
      <c r="H7" s="206">
        <v>41.474220001885193</v>
      </c>
      <c r="I7" s="205">
        <v>39.589028183617685</v>
      </c>
      <c r="J7" s="1"/>
      <c r="K7" s="2"/>
      <c r="L7" s="116" t="s">
        <v>6</v>
      </c>
      <c r="M7" s="6"/>
      <c r="W7" s="14"/>
      <c r="X7" s="3">
        <v>2020</v>
      </c>
      <c r="Y7" s="108">
        <v>51.456310679611647</v>
      </c>
      <c r="Z7" s="104">
        <v>48.543689320388353</v>
      </c>
      <c r="AA7" s="106">
        <v>43.689320388349515</v>
      </c>
      <c r="AB7" s="17">
        <v>8.9396226415094343E-2</v>
      </c>
      <c r="AC7" s="18">
        <v>9.4759999999999983E-2</v>
      </c>
      <c r="AD7" s="121">
        <v>0.10528888888888888</v>
      </c>
      <c r="AE7" s="123" t="s">
        <v>6</v>
      </c>
      <c r="AF7" s="105">
        <v>44.660194174757279</v>
      </c>
      <c r="AG7" s="93">
        <v>42.71844660194175</v>
      </c>
      <c r="AH7" s="93">
        <v>40.776699029126213</v>
      </c>
      <c r="AI7" s="17">
        <v>0.10299999999999999</v>
      </c>
      <c r="AJ7" s="18">
        <v>0.10768181818181817</v>
      </c>
      <c r="AK7" s="19">
        <v>0.1128095238095238</v>
      </c>
      <c r="AL7" s="15" t="s">
        <v>6</v>
      </c>
      <c r="AM7" s="1"/>
    </row>
    <row r="8" spans="1:39" x14ac:dyDescent="0.25">
      <c r="A8" s="3">
        <v>2022</v>
      </c>
      <c r="B8" s="110">
        <v>539.11871999000005</v>
      </c>
      <c r="C8" s="114">
        <v>48.502507945717454</v>
      </c>
      <c r="D8" s="138">
        <v>45.757082967657972</v>
      </c>
      <c r="E8" s="115">
        <v>41.181374670892183</v>
      </c>
      <c r="F8" s="117">
        <v>560.50338738000005</v>
      </c>
      <c r="G8" s="205">
        <v>42.096516330245343</v>
      </c>
      <c r="H8" s="206">
        <v>40.266233011539015</v>
      </c>
      <c r="I8" s="205">
        <v>38.435949692832708</v>
      </c>
      <c r="J8" s="1"/>
      <c r="K8" s="2"/>
      <c r="L8" s="116" t="s">
        <v>6</v>
      </c>
      <c r="M8" s="6"/>
      <c r="N8" s="1"/>
      <c r="O8" s="1"/>
      <c r="P8" s="1"/>
      <c r="Q8" s="1"/>
      <c r="R8" s="1"/>
      <c r="S8" s="1"/>
      <c r="T8" s="1"/>
      <c r="U8" s="1"/>
      <c r="V8" s="1"/>
      <c r="W8" s="1"/>
      <c r="X8" s="3">
        <v>2021</v>
      </c>
      <c r="Y8" s="108">
        <v>49.957583184088975</v>
      </c>
      <c r="Z8" s="104">
        <v>47.129795456687717</v>
      </c>
      <c r="AA8" s="106">
        <v>42.416815911018944</v>
      </c>
      <c r="AB8" s="17">
        <v>9.2078113207547177E-2</v>
      </c>
      <c r="AC8" s="18">
        <v>9.760279999999999E-2</v>
      </c>
      <c r="AD8" s="121">
        <v>0.10844755555555555</v>
      </c>
      <c r="AE8" s="123" t="s">
        <v>6</v>
      </c>
      <c r="AF8" s="105">
        <v>43.359411820152701</v>
      </c>
      <c r="AG8" s="93">
        <v>41.474220001885193</v>
      </c>
      <c r="AH8" s="93">
        <v>39.589028183617685</v>
      </c>
      <c r="AI8" s="17">
        <v>0.10608999999999999</v>
      </c>
      <c r="AJ8" s="18">
        <v>0.11091227272727272</v>
      </c>
      <c r="AK8" s="19">
        <v>0.1161938095238095</v>
      </c>
      <c r="AL8" s="15" t="s">
        <v>6</v>
      </c>
      <c r="AM8" s="1"/>
    </row>
    <row r="9" spans="1:39" x14ac:dyDescent="0.25">
      <c r="A9" s="3">
        <v>2023</v>
      </c>
      <c r="B9" s="110">
        <v>555.2922815897</v>
      </c>
      <c r="C9" s="114">
        <v>47.089813539531512</v>
      </c>
      <c r="D9" s="138">
        <v>44.424352395784446</v>
      </c>
      <c r="E9" s="115">
        <v>39.981917156206002</v>
      </c>
      <c r="F9" s="117">
        <v>577.31848900140005</v>
      </c>
      <c r="G9" s="205">
        <v>40.870404204121691</v>
      </c>
      <c r="H9" s="206">
        <v>39.093430108290313</v>
      </c>
      <c r="I9" s="205">
        <v>37.316456012458943</v>
      </c>
      <c r="J9" s="1"/>
      <c r="K9" s="2"/>
      <c r="L9" s="116" t="s">
        <v>6</v>
      </c>
      <c r="M9" s="6"/>
      <c r="N9" s="1"/>
      <c r="O9" s="1"/>
      <c r="P9" s="1"/>
      <c r="Q9" s="1"/>
      <c r="R9" s="1"/>
      <c r="S9" s="1"/>
      <c r="T9" s="1"/>
      <c r="U9" s="1"/>
      <c r="V9" s="1"/>
      <c r="W9" s="1"/>
      <c r="X9" s="3">
        <v>2022</v>
      </c>
      <c r="Y9" s="108">
        <v>48.502507945717454</v>
      </c>
      <c r="Z9" s="104">
        <v>45.757082967657972</v>
      </c>
      <c r="AA9" s="106">
        <v>41.181374670892183</v>
      </c>
      <c r="AB9" s="17">
        <v>9.484045660377359E-2</v>
      </c>
      <c r="AC9" s="18">
        <v>0.100530884</v>
      </c>
      <c r="AD9" s="121">
        <v>0.1117009822222222</v>
      </c>
      <c r="AE9" s="123" t="s">
        <v>6</v>
      </c>
      <c r="AF9" s="105">
        <v>42.096516330245343</v>
      </c>
      <c r="AG9" s="93">
        <v>40.266233011539015</v>
      </c>
      <c r="AH9" s="93">
        <v>38.435949692832708</v>
      </c>
      <c r="AI9" s="17">
        <v>0.10927269999999999</v>
      </c>
      <c r="AJ9" s="18">
        <v>0.11423964090909092</v>
      </c>
      <c r="AK9" s="19">
        <v>0.11967962380952378</v>
      </c>
      <c r="AL9" s="15" t="s">
        <v>6</v>
      </c>
      <c r="AM9" s="1"/>
    </row>
    <row r="10" spans="1:39" x14ac:dyDescent="0.25">
      <c r="A10" s="3">
        <v>2024</v>
      </c>
      <c r="B10" s="110">
        <v>571.95105003739104</v>
      </c>
      <c r="C10" s="114">
        <v>45.718265572360693</v>
      </c>
      <c r="D10" s="138">
        <v>43.130439219208199</v>
      </c>
      <c r="E10" s="115">
        <v>38.817395297287383</v>
      </c>
      <c r="F10" s="117">
        <v>594.63804367144201</v>
      </c>
      <c r="G10" s="205">
        <v>39.680004081671548</v>
      </c>
      <c r="H10" s="206">
        <v>37.954786512903219</v>
      </c>
      <c r="I10" s="205">
        <v>36.22956894413489</v>
      </c>
      <c r="J10" s="1"/>
      <c r="K10" s="2"/>
      <c r="L10" s="116" t="s">
        <v>6</v>
      </c>
      <c r="M10" s="6"/>
      <c r="N10" s="1"/>
      <c r="O10" s="1"/>
      <c r="P10" s="1"/>
      <c r="Q10" s="1"/>
      <c r="R10" s="1"/>
      <c r="S10" s="1"/>
      <c r="T10" s="1"/>
      <c r="U10" s="1"/>
      <c r="V10" s="1"/>
      <c r="W10" s="1"/>
      <c r="X10" s="3">
        <v>2023</v>
      </c>
      <c r="Y10" s="108">
        <v>47.089813539531512</v>
      </c>
      <c r="Z10" s="104">
        <v>44.424352395784446</v>
      </c>
      <c r="AA10" s="106">
        <v>39.981917156206002</v>
      </c>
      <c r="AB10" s="17">
        <v>9.7685670301886782E-2</v>
      </c>
      <c r="AC10" s="18">
        <v>0.10354681051999999</v>
      </c>
      <c r="AD10" s="121">
        <v>0.11505201168888887</v>
      </c>
      <c r="AE10" s="123" t="s">
        <v>6</v>
      </c>
      <c r="AF10" s="105">
        <v>40.870404204121691</v>
      </c>
      <c r="AG10" s="93">
        <v>39.093430108290313</v>
      </c>
      <c r="AH10" s="93">
        <v>37.316456012458943</v>
      </c>
      <c r="AI10" s="17">
        <v>0.11255088099999999</v>
      </c>
      <c r="AJ10" s="18">
        <v>0.11766683013636363</v>
      </c>
      <c r="AK10" s="19">
        <v>0.12327001252380948</v>
      </c>
      <c r="AL10" s="15" t="s">
        <v>6</v>
      </c>
      <c r="AM10" s="1"/>
    </row>
    <row r="11" spans="1:39" x14ac:dyDescent="0.25">
      <c r="A11" s="3">
        <v>2025</v>
      </c>
      <c r="B11" s="110">
        <v>589.10958153851277</v>
      </c>
      <c r="C11" s="114">
        <v>44.386665604233677</v>
      </c>
      <c r="D11" s="138">
        <v>41.874212834182714</v>
      </c>
      <c r="E11" s="115">
        <v>37.686791550764447</v>
      </c>
      <c r="F11" s="117">
        <v>612.47718498158531</v>
      </c>
      <c r="G11" s="205">
        <v>38.524275807448099</v>
      </c>
      <c r="H11" s="206">
        <v>36.849307294080795</v>
      </c>
      <c r="I11" s="205">
        <v>35.174338780713484</v>
      </c>
      <c r="J11" s="1"/>
      <c r="K11" s="2"/>
      <c r="L11" s="116" t="s">
        <v>6</v>
      </c>
      <c r="M11" s="6"/>
      <c r="N11" s="1"/>
      <c r="O11" s="1"/>
      <c r="P11" s="1"/>
      <c r="Q11" s="1"/>
      <c r="R11" s="1"/>
      <c r="S11" s="1"/>
      <c r="T11" s="1"/>
      <c r="U11" s="1"/>
      <c r="V11" s="1"/>
      <c r="W11" s="1"/>
      <c r="X11" s="3">
        <v>2024</v>
      </c>
      <c r="Y11" s="108">
        <v>45.718265572360693</v>
      </c>
      <c r="Z11" s="104">
        <v>43.130439219208199</v>
      </c>
      <c r="AA11" s="106">
        <v>38.817395297287383</v>
      </c>
      <c r="AB11" s="17">
        <v>0.10061624041094339</v>
      </c>
      <c r="AC11" s="18">
        <v>0.10665321483559999</v>
      </c>
      <c r="AD11" s="121">
        <v>0.11850357203955553</v>
      </c>
      <c r="AE11" s="123" t="s">
        <v>6</v>
      </c>
      <c r="AF11" s="105">
        <v>39.680004081671548</v>
      </c>
      <c r="AG11" s="93">
        <v>37.954786512903219</v>
      </c>
      <c r="AH11" s="93">
        <v>36.22956894413489</v>
      </c>
      <c r="AI11" s="17">
        <v>0.11592740742999998</v>
      </c>
      <c r="AJ11" s="18">
        <v>0.12119683504045453</v>
      </c>
      <c r="AK11" s="19">
        <v>0.12696811289952378</v>
      </c>
      <c r="AL11" s="15" t="s">
        <v>6</v>
      </c>
      <c r="AM11" s="1"/>
    </row>
    <row r="12" spans="1:39" x14ac:dyDescent="0.25">
      <c r="A12" s="3">
        <v>2026</v>
      </c>
      <c r="B12" s="110">
        <v>606.78286898466808</v>
      </c>
      <c r="C12" s="114">
        <v>43.093850101197752</v>
      </c>
      <c r="D12" s="138">
        <v>40.654575567167683</v>
      </c>
      <c r="E12" s="115">
        <v>36.589118010450917</v>
      </c>
      <c r="F12" s="117">
        <v>630.85150053103291</v>
      </c>
      <c r="G12" s="205">
        <v>37.402209521794269</v>
      </c>
      <c r="H12" s="206">
        <v>35.776026499107566</v>
      </c>
      <c r="I12" s="205">
        <v>34.149843476420855</v>
      </c>
      <c r="J12" s="1"/>
      <c r="K12" s="2"/>
      <c r="L12" s="116" t="s">
        <v>6</v>
      </c>
      <c r="M12" s="6"/>
      <c r="N12" s="1"/>
      <c r="O12" s="1"/>
      <c r="P12" s="1"/>
      <c r="Q12" s="1"/>
      <c r="R12" s="1"/>
      <c r="S12" s="1"/>
      <c r="T12" s="1"/>
      <c r="U12" s="1"/>
      <c r="V12" s="1"/>
      <c r="W12" s="1"/>
      <c r="X12" s="3">
        <v>2025</v>
      </c>
      <c r="Y12" s="108">
        <v>44.386665604233677</v>
      </c>
      <c r="Z12" s="104">
        <v>41.874212834182714</v>
      </c>
      <c r="AA12" s="106">
        <v>37.686791550764447</v>
      </c>
      <c r="AB12" s="17">
        <v>0.10363472762327169</v>
      </c>
      <c r="AC12" s="18">
        <v>0.109852811280668</v>
      </c>
      <c r="AD12" s="121">
        <v>0.1220586792007422</v>
      </c>
      <c r="AE12" s="123" t="s">
        <v>6</v>
      </c>
      <c r="AF12" s="105">
        <v>38.524275807448099</v>
      </c>
      <c r="AG12" s="93">
        <v>36.849307294080795</v>
      </c>
      <c r="AH12" s="93">
        <v>35.174338780713484</v>
      </c>
      <c r="AI12" s="17">
        <v>0.1194052296529</v>
      </c>
      <c r="AJ12" s="18">
        <v>0.12483274009166816</v>
      </c>
      <c r="AK12" s="19">
        <v>0.13077715628650952</v>
      </c>
      <c r="AL12" s="15" t="s">
        <v>6</v>
      </c>
      <c r="AM12" s="1"/>
    </row>
    <row r="13" spans="1:39" x14ac:dyDescent="0.25">
      <c r="A13" s="3">
        <v>2027</v>
      </c>
      <c r="B13" s="110">
        <v>624.98635505420816</v>
      </c>
      <c r="C13" s="114">
        <v>41.838689418638594</v>
      </c>
      <c r="D13" s="138">
        <v>39.470461715696779</v>
      </c>
      <c r="E13" s="115">
        <v>35.523415544127104</v>
      </c>
      <c r="F13" s="117">
        <v>649.77704554696402</v>
      </c>
      <c r="G13" s="205">
        <v>36.312824778441033</v>
      </c>
      <c r="H13" s="206">
        <v>34.734006309813175</v>
      </c>
      <c r="I13" s="205">
        <v>33.155187841185295</v>
      </c>
      <c r="J13" s="1"/>
      <c r="K13" s="2"/>
      <c r="L13" s="116" t="s">
        <v>6</v>
      </c>
      <c r="M13" s="6"/>
      <c r="N13" s="1"/>
      <c r="O13" s="1"/>
      <c r="P13" s="1"/>
      <c r="Q13" s="1"/>
      <c r="R13" s="1"/>
      <c r="S13" s="1"/>
      <c r="T13" s="1"/>
      <c r="U13" s="1"/>
      <c r="V13" s="1"/>
      <c r="W13" s="1"/>
      <c r="X13" s="3">
        <v>2026</v>
      </c>
      <c r="Y13" s="108">
        <v>43.093850101197752</v>
      </c>
      <c r="Z13" s="104">
        <v>40.654575567167683</v>
      </c>
      <c r="AA13" s="106">
        <v>36.589118010450917</v>
      </c>
      <c r="AB13" s="17">
        <v>0.10674376945196982</v>
      </c>
      <c r="AC13" s="18">
        <v>0.11314839561908804</v>
      </c>
      <c r="AD13" s="121">
        <v>0.12572043957676449</v>
      </c>
      <c r="AE13" s="123" t="s">
        <v>6</v>
      </c>
      <c r="AF13" s="105">
        <v>37.402209521794269</v>
      </c>
      <c r="AG13" s="93">
        <v>35.776026499107566</v>
      </c>
      <c r="AH13" s="93">
        <v>34.149843476420855</v>
      </c>
      <c r="AI13" s="17">
        <v>0.122987386542487</v>
      </c>
      <c r="AJ13" s="18">
        <v>0.12857772229441822</v>
      </c>
      <c r="AK13" s="19">
        <v>0.13470047097510482</v>
      </c>
      <c r="AL13" s="15" t="s">
        <v>6</v>
      </c>
      <c r="AM13" s="1"/>
    </row>
    <row r="14" spans="1:39" x14ac:dyDescent="0.25">
      <c r="A14" s="3">
        <v>2028</v>
      </c>
      <c r="B14" s="110">
        <v>643.73594570583441</v>
      </c>
      <c r="C14" s="114">
        <v>40.620086814212222</v>
      </c>
      <c r="D14" s="138">
        <v>38.320836617181342</v>
      </c>
      <c r="E14" s="115">
        <v>34.488752955463205</v>
      </c>
      <c r="F14" s="117">
        <v>669.27035691337289</v>
      </c>
      <c r="G14" s="205">
        <v>35.255169687806834</v>
      </c>
      <c r="H14" s="206">
        <v>33.722336223119591</v>
      </c>
      <c r="I14" s="205">
        <v>32.189502758432326</v>
      </c>
      <c r="J14" s="1"/>
      <c r="K14" s="2"/>
      <c r="L14" s="116" t="s">
        <v>6</v>
      </c>
      <c r="M14" s="6"/>
      <c r="N14" s="1"/>
      <c r="O14" s="1"/>
      <c r="P14" s="1"/>
      <c r="Q14" s="1"/>
      <c r="R14" s="1"/>
      <c r="S14" s="1"/>
      <c r="T14" s="1"/>
      <c r="U14" s="1"/>
      <c r="V14" s="1"/>
      <c r="W14" s="1"/>
      <c r="X14" s="3">
        <v>2027</v>
      </c>
      <c r="Y14" s="108">
        <v>41.838689418638594</v>
      </c>
      <c r="Z14" s="104">
        <v>39.470461715696779</v>
      </c>
      <c r="AA14" s="106">
        <v>35.523415544127104</v>
      </c>
      <c r="AB14" s="17">
        <v>0.10994608253552893</v>
      </c>
      <c r="AC14" s="18">
        <v>0.11654284748766068</v>
      </c>
      <c r="AD14" s="121">
        <v>0.12949205276406742</v>
      </c>
      <c r="AE14" s="123" t="s">
        <v>6</v>
      </c>
      <c r="AF14" s="105">
        <v>36.312824778441033</v>
      </c>
      <c r="AG14" s="93">
        <v>34.734006309813175</v>
      </c>
      <c r="AH14" s="93">
        <v>33.155187841185295</v>
      </c>
      <c r="AI14" s="17">
        <v>0.12667700813876162</v>
      </c>
      <c r="AJ14" s="18">
        <v>0.13243505396325075</v>
      </c>
      <c r="AK14" s="19">
        <v>0.13874148510435796</v>
      </c>
      <c r="AL14" s="15" t="s">
        <v>6</v>
      </c>
      <c r="AM14" s="1"/>
    </row>
    <row r="15" spans="1:39" x14ac:dyDescent="0.25">
      <c r="A15" s="3">
        <v>2029</v>
      </c>
      <c r="B15" s="110">
        <v>663.04802407700947</v>
      </c>
      <c r="C15" s="114">
        <v>39.436977489526434</v>
      </c>
      <c r="D15" s="138">
        <v>37.204695744836251</v>
      </c>
      <c r="E15" s="115">
        <v>33.48422617035262</v>
      </c>
      <c r="F15" s="117">
        <v>689.34846762077416</v>
      </c>
      <c r="G15" s="205">
        <v>34.228320085249358</v>
      </c>
      <c r="H15" s="206">
        <v>32.740132255455912</v>
      </c>
      <c r="I15" s="205">
        <v>31.251944425662451</v>
      </c>
      <c r="J15" s="1"/>
      <c r="K15" s="2"/>
      <c r="L15" s="116" t="s">
        <v>6</v>
      </c>
      <c r="M15" s="6"/>
      <c r="N15" s="1"/>
      <c r="O15" s="1"/>
      <c r="P15" s="1"/>
      <c r="Q15" s="1"/>
      <c r="R15" s="1"/>
      <c r="S15" s="1"/>
      <c r="T15" s="1"/>
      <c r="U15" s="1"/>
      <c r="V15" s="1"/>
      <c r="W15" s="1"/>
      <c r="X15" s="3">
        <v>2028</v>
      </c>
      <c r="Y15" s="108">
        <v>40.620086814212222</v>
      </c>
      <c r="Z15" s="104">
        <v>38.320836617181342</v>
      </c>
      <c r="AA15" s="106">
        <v>34.488752955463205</v>
      </c>
      <c r="AB15" s="17">
        <v>0.11324446501159481</v>
      </c>
      <c r="AC15" s="18">
        <v>0.1200391329122905</v>
      </c>
      <c r="AD15" s="121">
        <v>0.13337681434698945</v>
      </c>
      <c r="AE15" s="123" t="s">
        <v>6</v>
      </c>
      <c r="AF15" s="105">
        <v>35.255169687806834</v>
      </c>
      <c r="AG15" s="93">
        <v>33.722336223119591</v>
      </c>
      <c r="AH15" s="93">
        <v>32.189502758432326</v>
      </c>
      <c r="AI15" s="17">
        <v>0.13047731838292445</v>
      </c>
      <c r="AJ15" s="18">
        <v>0.13640810558214825</v>
      </c>
      <c r="AK15" s="19">
        <v>0.14290372965748868</v>
      </c>
      <c r="AL15" s="15" t="s">
        <v>6</v>
      </c>
      <c r="AM15" s="1"/>
    </row>
    <row r="16" spans="1:39" x14ac:dyDescent="0.25">
      <c r="A16" s="3">
        <v>2030</v>
      </c>
      <c r="B16" s="110">
        <v>682.93946479931981</v>
      </c>
      <c r="C16" s="114">
        <v>38.288327659734399</v>
      </c>
      <c r="D16" s="138">
        <v>36.121063829938109</v>
      </c>
      <c r="E16" s="115">
        <v>32.508957446944287</v>
      </c>
      <c r="F16" s="117">
        <v>710.02892164939738</v>
      </c>
      <c r="G16" s="205">
        <v>33.231378723543067</v>
      </c>
      <c r="H16" s="206">
        <v>31.786536170345546</v>
      </c>
      <c r="I16" s="205">
        <v>30.34169361714801</v>
      </c>
      <c r="J16" s="1"/>
      <c r="K16" s="2"/>
      <c r="L16" s="116" t="s">
        <v>6</v>
      </c>
      <c r="M16" s="6"/>
      <c r="N16" s="1"/>
      <c r="O16" s="1"/>
      <c r="P16" s="1"/>
      <c r="Q16" s="1"/>
      <c r="R16" s="1"/>
      <c r="S16" s="1"/>
      <c r="T16" s="1"/>
      <c r="U16" s="1"/>
      <c r="V16" s="1"/>
      <c r="W16" s="1"/>
      <c r="X16" s="3">
        <v>2029</v>
      </c>
      <c r="Y16" s="108">
        <v>39.436977489526434</v>
      </c>
      <c r="Z16" s="104">
        <v>37.204695744836251</v>
      </c>
      <c r="AA16" s="106">
        <v>33.48422617035262</v>
      </c>
      <c r="AB16" s="17">
        <v>0.11664179896194264</v>
      </c>
      <c r="AC16" s="18">
        <v>0.12364030689965923</v>
      </c>
      <c r="AD16" s="121">
        <v>0.13737811877739917</v>
      </c>
      <c r="AE16" s="123" t="s">
        <v>6</v>
      </c>
      <c r="AF16" s="105">
        <v>34.228320085249358</v>
      </c>
      <c r="AG16" s="93">
        <v>32.740132255455912</v>
      </c>
      <c r="AH16" s="93">
        <v>31.251944425662451</v>
      </c>
      <c r="AI16" s="17">
        <v>0.13439163793441217</v>
      </c>
      <c r="AJ16" s="18">
        <v>0.1405003487496127</v>
      </c>
      <c r="AK16" s="19">
        <v>0.14719084154721335</v>
      </c>
      <c r="AL16" s="15" t="s">
        <v>6</v>
      </c>
      <c r="AM16" s="1"/>
    </row>
    <row r="17" spans="1:39" x14ac:dyDescent="0.25">
      <c r="A17" s="3">
        <v>2031</v>
      </c>
      <c r="B17" s="110">
        <v>703.42764874329941</v>
      </c>
      <c r="C17" s="114">
        <v>37.17313365022757</v>
      </c>
      <c r="D17" s="138">
        <v>35.068994009648648</v>
      </c>
      <c r="E17" s="115">
        <v>31.562094608683772</v>
      </c>
      <c r="F17" s="117">
        <v>731.32978929887918</v>
      </c>
      <c r="G17" s="205">
        <v>32.263474488876767</v>
      </c>
      <c r="H17" s="206">
        <v>30.860714728490819</v>
      </c>
      <c r="I17" s="205">
        <v>29.457954968104861</v>
      </c>
      <c r="J17" s="1"/>
      <c r="K17" s="2"/>
      <c r="L17" s="116" t="s">
        <v>6</v>
      </c>
      <c r="M17" s="6"/>
      <c r="N17" s="1"/>
      <c r="O17" s="1"/>
      <c r="P17" s="1"/>
      <c r="Q17" s="1"/>
      <c r="R17" s="1"/>
      <c r="S17" s="1"/>
      <c r="T17" s="1"/>
      <c r="U17" s="1"/>
      <c r="V17" s="1"/>
      <c r="W17" s="1"/>
      <c r="X17" s="3">
        <v>2030</v>
      </c>
      <c r="Y17" s="108">
        <v>38.288327659734399</v>
      </c>
      <c r="Z17" s="104">
        <v>36.121063829938109</v>
      </c>
      <c r="AA17" s="106">
        <v>32.508957446944287</v>
      </c>
      <c r="AB17" s="17">
        <v>0.12014105293080092</v>
      </c>
      <c r="AC17" s="18">
        <v>0.12734951610664899</v>
      </c>
      <c r="AD17" s="121">
        <v>0.14149946234072117</v>
      </c>
      <c r="AE17" s="123" t="s">
        <v>6</v>
      </c>
      <c r="AF17" s="105">
        <v>33.231378723543067</v>
      </c>
      <c r="AG17" s="93">
        <v>31.786536170345546</v>
      </c>
      <c r="AH17" s="93">
        <v>30.34169361714801</v>
      </c>
      <c r="AI17" s="17">
        <v>0.13842338707244453</v>
      </c>
      <c r="AJ17" s="18">
        <v>0.14471535921210107</v>
      </c>
      <c r="AK17" s="19">
        <v>0.15160656679362977</v>
      </c>
      <c r="AL17" s="15" t="s">
        <v>6</v>
      </c>
      <c r="AM17" s="1"/>
    </row>
    <row r="18" spans="1:39" x14ac:dyDescent="0.25">
      <c r="A18" s="3">
        <v>2032</v>
      </c>
      <c r="B18" s="110">
        <v>724.53047820559834</v>
      </c>
      <c r="C18" s="114">
        <v>36.09042101963842</v>
      </c>
      <c r="D18" s="138">
        <v>34.047566999658876</v>
      </c>
      <c r="E18" s="115">
        <v>30.642810299692979</v>
      </c>
      <c r="F18" s="117">
        <v>753.2696829778456</v>
      </c>
      <c r="G18" s="205">
        <v>31.323761639686182</v>
      </c>
      <c r="H18" s="206">
        <v>29.961858959699821</v>
      </c>
      <c r="I18" s="205">
        <v>28.599956279713453</v>
      </c>
      <c r="J18" s="1"/>
      <c r="K18" s="2"/>
      <c r="L18" s="116" t="s">
        <v>6</v>
      </c>
      <c r="M18" s="6"/>
      <c r="N18" s="1"/>
      <c r="O18" s="1"/>
      <c r="P18" s="1"/>
      <c r="Q18" s="1"/>
      <c r="R18" s="1"/>
      <c r="S18" s="1"/>
      <c r="T18" s="1"/>
      <c r="U18" s="1"/>
      <c r="V18" s="1"/>
      <c r="W18" s="1"/>
      <c r="X18" s="3">
        <v>2031</v>
      </c>
      <c r="Y18" s="108">
        <v>37.17313365022757</v>
      </c>
      <c r="Z18" s="104">
        <v>35.068994009648648</v>
      </c>
      <c r="AA18" s="106">
        <v>31.562094608683772</v>
      </c>
      <c r="AB18" s="17">
        <v>0.12374528451872496</v>
      </c>
      <c r="AC18" s="18">
        <v>0.13117000158984848</v>
      </c>
      <c r="AD18" s="121">
        <v>0.14574444621094279</v>
      </c>
      <c r="AE18" s="123" t="s">
        <v>6</v>
      </c>
      <c r="AF18" s="105">
        <v>32.263474488876767</v>
      </c>
      <c r="AG18" s="93">
        <v>30.860714728490819</v>
      </c>
      <c r="AH18" s="93">
        <v>29.457954968104861</v>
      </c>
      <c r="AI18" s="17">
        <v>0.14257608868461785</v>
      </c>
      <c r="AJ18" s="18">
        <v>0.14905681998846412</v>
      </c>
      <c r="AK18" s="19">
        <v>0.15615476379743867</v>
      </c>
      <c r="AL18" s="15" t="s">
        <v>6</v>
      </c>
      <c r="AM18" s="1"/>
    </row>
    <row r="19" spans="1:39" x14ac:dyDescent="0.25">
      <c r="A19" s="3">
        <v>2033</v>
      </c>
      <c r="B19" s="110">
        <v>746.26639255176633</v>
      </c>
      <c r="C19" s="114">
        <v>35.039243708386813</v>
      </c>
      <c r="D19" s="138">
        <v>33.055890290930947</v>
      </c>
      <c r="E19" s="115">
        <v>29.750301261837844</v>
      </c>
      <c r="F19" s="117">
        <v>775.867773467181</v>
      </c>
      <c r="G19" s="205">
        <v>30.411419067656485</v>
      </c>
      <c r="H19" s="206">
        <v>29.089183456019242</v>
      </c>
      <c r="I19" s="205">
        <v>27.766947844381995</v>
      </c>
      <c r="J19" s="1"/>
      <c r="K19" s="2"/>
      <c r="L19" s="116" t="s">
        <v>6</v>
      </c>
      <c r="M19" s="6"/>
      <c r="N19" s="1"/>
      <c r="O19" s="1"/>
      <c r="P19" s="1"/>
      <c r="Q19" s="1"/>
      <c r="R19" s="1"/>
      <c r="S19" s="1"/>
      <c r="T19" s="1"/>
      <c r="U19" s="1"/>
      <c r="V19" s="1"/>
      <c r="W19" s="1"/>
      <c r="X19" s="3">
        <v>2032</v>
      </c>
      <c r="Y19" s="108">
        <v>36.09042101963842</v>
      </c>
      <c r="Z19" s="104">
        <v>34.047566999658876</v>
      </c>
      <c r="AA19" s="106">
        <v>30.642810299692979</v>
      </c>
      <c r="AB19" s="17">
        <v>0.1274576430542867</v>
      </c>
      <c r="AC19" s="18">
        <v>0.13510510163754394</v>
      </c>
      <c r="AD19" s="121">
        <v>0.1501167795972711</v>
      </c>
      <c r="AE19" s="123" t="s">
        <v>6</v>
      </c>
      <c r="AF19" s="105">
        <v>31.323761639686182</v>
      </c>
      <c r="AG19" s="93">
        <v>29.961858959699821</v>
      </c>
      <c r="AH19" s="93">
        <v>28.599956279713453</v>
      </c>
      <c r="AI19" s="17">
        <v>0.14685337134515639</v>
      </c>
      <c r="AJ19" s="18">
        <v>0.15352852458811808</v>
      </c>
      <c r="AK19" s="19">
        <v>0.16083940671136185</v>
      </c>
      <c r="AL19" s="15" t="s">
        <v>6</v>
      </c>
      <c r="AM19" s="1"/>
    </row>
    <row r="20" spans="1:39" x14ac:dyDescent="0.25">
      <c r="A20" s="3">
        <v>2034</v>
      </c>
      <c r="B20" s="110">
        <v>768.65438432831934</v>
      </c>
      <c r="C20" s="114">
        <v>34.018683212026026</v>
      </c>
      <c r="D20" s="138">
        <v>32.093097369835867</v>
      </c>
      <c r="E20" s="115">
        <v>28.883787632852272</v>
      </c>
      <c r="F20" s="117">
        <v>799.14380667119644</v>
      </c>
      <c r="G20" s="205">
        <v>29.525649580249013</v>
      </c>
      <c r="H20" s="206">
        <v>28.241925685455573</v>
      </c>
      <c r="I20" s="205">
        <v>26.95820179066213</v>
      </c>
      <c r="J20" s="1"/>
      <c r="K20" s="2"/>
      <c r="L20" s="116" t="s">
        <v>6</v>
      </c>
      <c r="M20" s="6"/>
      <c r="N20" s="1"/>
      <c r="O20" s="1"/>
      <c r="P20" s="1"/>
      <c r="Q20" s="1"/>
      <c r="R20" s="1"/>
      <c r="S20" s="1"/>
      <c r="T20" s="1"/>
      <c r="U20" s="1"/>
      <c r="V20" s="1"/>
      <c r="W20" s="1"/>
      <c r="X20" s="3">
        <v>2033</v>
      </c>
      <c r="Y20" s="108">
        <v>35.039243708386813</v>
      </c>
      <c r="Z20" s="104">
        <v>33.055890290930947</v>
      </c>
      <c r="AA20" s="106">
        <v>29.750301261837844</v>
      </c>
      <c r="AB20" s="17">
        <v>0.1312813723459153</v>
      </c>
      <c r="AC20" s="18">
        <v>0.13915825468667026</v>
      </c>
      <c r="AD20" s="121">
        <v>0.15462028298518923</v>
      </c>
      <c r="AE20" s="123" t="s">
        <v>6</v>
      </c>
      <c r="AF20" s="105">
        <v>30.411419067656485</v>
      </c>
      <c r="AG20" s="93">
        <v>29.089183456019242</v>
      </c>
      <c r="AH20" s="93">
        <v>27.766947844381995</v>
      </c>
      <c r="AI20" s="17">
        <v>0.1512589724855111</v>
      </c>
      <c r="AJ20" s="18">
        <v>0.15813438032576163</v>
      </c>
      <c r="AK20" s="19">
        <v>0.16566458891270269</v>
      </c>
      <c r="AL20" s="15" t="s">
        <v>6</v>
      </c>
      <c r="AM20" s="1"/>
    </row>
    <row r="21" spans="1:39" ht="15.75" thickBot="1" x14ac:dyDescent="0.3">
      <c r="M21" s="6"/>
      <c r="N21" s="1"/>
      <c r="O21" s="1"/>
      <c r="P21" s="1"/>
      <c r="Q21" s="1"/>
      <c r="R21" s="1"/>
      <c r="S21" s="1"/>
      <c r="T21" s="1"/>
      <c r="U21" s="1"/>
      <c r="V21" s="1"/>
      <c r="W21" s="1"/>
      <c r="X21" s="4">
        <v>2034</v>
      </c>
      <c r="Y21" s="119">
        <v>34.018683212026026</v>
      </c>
      <c r="Z21" s="120">
        <v>32.093097369835867</v>
      </c>
      <c r="AA21" s="107">
        <v>28.883787632852272</v>
      </c>
      <c r="AB21" s="20">
        <v>0.13521981351629278</v>
      </c>
      <c r="AC21" s="21">
        <v>0.14333300232727039</v>
      </c>
      <c r="AD21" s="122">
        <v>0.15925889147474492</v>
      </c>
      <c r="AE21" s="124" t="s">
        <v>6</v>
      </c>
      <c r="AF21" s="109">
        <v>29.525649580249013</v>
      </c>
      <c r="AG21" s="98">
        <v>28.241925685455573</v>
      </c>
      <c r="AH21" s="107">
        <v>26.95820179066213</v>
      </c>
      <c r="AI21" s="20">
        <v>0.15579674166007643</v>
      </c>
      <c r="AJ21" s="21">
        <v>0.16287841173553447</v>
      </c>
      <c r="AK21" s="22">
        <v>0.1706345265800838</v>
      </c>
      <c r="AL21" s="16" t="s">
        <v>6</v>
      </c>
      <c r="AM21" s="1"/>
    </row>
    <row r="22" spans="1:39" ht="15.75" thickTop="1" x14ac:dyDescent="0.25">
      <c r="M22" s="6"/>
      <c r="N22" s="1"/>
      <c r="O22" s="1"/>
      <c r="P22" s="1"/>
      <c r="Q22" s="1"/>
      <c r="R22" s="1"/>
      <c r="S22" s="1"/>
      <c r="T22" s="1"/>
      <c r="U22" s="1"/>
      <c r="V22" s="1"/>
      <c r="W22" s="1"/>
      <c r="AM22" s="1"/>
    </row>
    <row r="23" spans="1:39" x14ac:dyDescent="0.25">
      <c r="M23" s="6"/>
      <c r="N23" s="1"/>
      <c r="O23" s="1"/>
      <c r="P23" s="1"/>
      <c r="Q23" s="1"/>
      <c r="R23" s="1"/>
      <c r="S23" s="1"/>
      <c r="T23" s="1"/>
      <c r="U23" s="1"/>
      <c r="V23" s="1"/>
      <c r="W23" s="1"/>
      <c r="AM23" s="1"/>
    </row>
    <row r="24" spans="1:39" x14ac:dyDescent="0.25">
      <c r="M24" s="6"/>
      <c r="N24" s="1"/>
      <c r="O24" s="1"/>
      <c r="P24" s="1"/>
      <c r="Q24" s="1"/>
      <c r="R24" s="1"/>
      <c r="S24" s="1"/>
      <c r="T24" s="1"/>
      <c r="U24" s="1"/>
      <c r="V24" s="1"/>
      <c r="W24" s="1"/>
      <c r="AM24" s="1"/>
    </row>
    <row r="25" spans="1:39" x14ac:dyDescent="0.25">
      <c r="A25" s="1"/>
      <c r="B25" s="1"/>
      <c r="C25" s="1"/>
      <c r="D25" s="1"/>
      <c r="E25" s="1"/>
      <c r="F25" s="69"/>
      <c r="G25" s="1"/>
      <c r="H25" s="1"/>
      <c r="I25" s="1"/>
      <c r="J25" s="1"/>
      <c r="K25" s="1"/>
      <c r="L25" s="1"/>
      <c r="M25" s="1"/>
      <c r="N25" s="69"/>
      <c r="O25" s="112"/>
      <c r="P25" s="112"/>
      <c r="Q25" s="112"/>
      <c r="R25" s="69"/>
      <c r="S25" s="1"/>
      <c r="T25" s="1"/>
      <c r="U25" s="1"/>
      <c r="V25" s="1"/>
      <c r="W25" s="1"/>
      <c r="AM25" s="1"/>
    </row>
    <row r="26" spans="1:39" x14ac:dyDescent="0.25">
      <c r="N26" s="69"/>
      <c r="O26" s="112"/>
      <c r="P26" s="112"/>
      <c r="Q26" s="112"/>
      <c r="R26" s="69"/>
    </row>
    <row r="27" spans="1:39" x14ac:dyDescent="0.25">
      <c r="N27" s="69"/>
      <c r="O27" s="112"/>
      <c r="P27" s="112"/>
      <c r="Q27" s="112"/>
      <c r="R27" s="69"/>
    </row>
    <row r="28" spans="1:39" x14ac:dyDescent="0.25">
      <c r="N28" s="69"/>
      <c r="O28" s="112"/>
      <c r="P28" s="112"/>
      <c r="Q28" s="112"/>
      <c r="R28" s="69"/>
    </row>
    <row r="29" spans="1:39" x14ac:dyDescent="0.25">
      <c r="N29" s="69"/>
      <c r="O29" s="112"/>
      <c r="P29" s="112"/>
      <c r="Q29" s="112"/>
      <c r="R29" s="69"/>
    </row>
    <row r="30" spans="1:39" x14ac:dyDescent="0.25">
      <c r="N30" s="69"/>
      <c r="O30" s="112"/>
      <c r="P30" s="112"/>
      <c r="Q30" s="112"/>
      <c r="R30" s="69"/>
    </row>
    <row r="31" spans="1:39" x14ac:dyDescent="0.25">
      <c r="N31" s="69"/>
      <c r="O31" s="112"/>
      <c r="P31" s="112"/>
      <c r="Q31" s="112"/>
      <c r="R31" s="69"/>
    </row>
    <row r="32" spans="1:39" x14ac:dyDescent="0.25">
      <c r="N32" s="69"/>
      <c r="O32" s="112"/>
      <c r="P32" s="112"/>
      <c r="Q32" s="112"/>
      <c r="R32" s="69"/>
    </row>
    <row r="33" spans="14:18" x14ac:dyDescent="0.25">
      <c r="N33" s="69"/>
      <c r="O33" s="112"/>
      <c r="P33" s="112"/>
      <c r="Q33" s="112"/>
      <c r="R33" s="69"/>
    </row>
    <row r="34" spans="14:18" x14ac:dyDescent="0.25">
      <c r="N34" s="69"/>
      <c r="O34" s="112"/>
      <c r="P34" s="112"/>
      <c r="Q34" s="112"/>
      <c r="R34" s="69"/>
    </row>
    <row r="35" spans="14:18" x14ac:dyDescent="0.25">
      <c r="N35" s="69"/>
      <c r="O35" s="112"/>
      <c r="P35" s="112"/>
      <c r="Q35" s="112"/>
      <c r="R35" s="69"/>
    </row>
    <row r="36" spans="14:18" x14ac:dyDescent="0.25">
      <c r="N36" s="69"/>
      <c r="O36" s="112"/>
      <c r="P36" s="112"/>
      <c r="Q36" s="112"/>
      <c r="R36" s="69"/>
    </row>
    <row r="37" spans="14:18" x14ac:dyDescent="0.25">
      <c r="N37" s="69"/>
      <c r="O37" s="112"/>
      <c r="P37" s="112"/>
      <c r="Q37" s="112"/>
      <c r="R37" s="69"/>
    </row>
    <row r="38" spans="14:18" x14ac:dyDescent="0.25">
      <c r="N38" s="69"/>
      <c r="O38" s="112"/>
      <c r="P38" s="112"/>
      <c r="Q38" s="112"/>
      <c r="R38" s="69"/>
    </row>
    <row r="39" spans="14:18" x14ac:dyDescent="0.25">
      <c r="N39" s="69"/>
      <c r="O39" s="112"/>
      <c r="P39" s="112"/>
      <c r="Q39" s="112"/>
      <c r="R39" s="69"/>
    </row>
    <row r="40" spans="14:18" x14ac:dyDescent="0.25">
      <c r="N40" s="69"/>
      <c r="O40" s="112"/>
      <c r="P40" s="112"/>
      <c r="Q40" s="112"/>
      <c r="R40" s="69"/>
    </row>
    <row r="41" spans="14:18" x14ac:dyDescent="0.25">
      <c r="N41" s="69"/>
      <c r="O41" s="112"/>
      <c r="P41" s="112"/>
      <c r="Q41" s="112"/>
      <c r="R41" s="69"/>
    </row>
    <row r="42" spans="14:18" x14ac:dyDescent="0.25">
      <c r="N42" s="69"/>
      <c r="O42" s="69"/>
      <c r="P42" s="69"/>
      <c r="Q42" s="69"/>
      <c r="R42" s="69"/>
    </row>
    <row r="43" spans="14:18" x14ac:dyDescent="0.25">
      <c r="N43" s="69"/>
      <c r="O43" s="69"/>
      <c r="P43" s="69"/>
      <c r="Q43" s="69"/>
      <c r="R43" s="69"/>
    </row>
    <row r="44" spans="14:18" x14ac:dyDescent="0.25">
      <c r="O44" s="102"/>
      <c r="P44" s="102"/>
      <c r="Q44" s="102"/>
    </row>
    <row r="45" spans="14:18" x14ac:dyDescent="0.25">
      <c r="O45" s="102"/>
      <c r="P45" s="102"/>
      <c r="Q45" s="102"/>
    </row>
    <row r="46" spans="14:18" x14ac:dyDescent="0.25">
      <c r="O46" s="102"/>
      <c r="P46" s="102"/>
      <c r="Q46" s="102"/>
    </row>
    <row r="47" spans="14:18" x14ac:dyDescent="0.25">
      <c r="O47" s="102"/>
      <c r="P47" s="102"/>
      <c r="Q47" s="102"/>
    </row>
  </sheetData>
  <mergeCells count="22">
    <mergeCell ref="O2:R2"/>
    <mergeCell ref="S2:V2"/>
    <mergeCell ref="A2:I2"/>
    <mergeCell ref="X2:AL2"/>
    <mergeCell ref="N3:N4"/>
    <mergeCell ref="Y3:AE3"/>
    <mergeCell ref="AF3:AL3"/>
    <mergeCell ref="X4:X5"/>
    <mergeCell ref="Y4:AA4"/>
    <mergeCell ref="AB4:AD4"/>
    <mergeCell ref="AE4:AE5"/>
    <mergeCell ref="AF4:AH4"/>
    <mergeCell ref="AI4:AK4"/>
    <mergeCell ref="AL4:AL5"/>
    <mergeCell ref="R3:R4"/>
    <mergeCell ref="A3:A4"/>
    <mergeCell ref="B3:B4"/>
    <mergeCell ref="C3:E3"/>
    <mergeCell ref="G3:I3"/>
    <mergeCell ref="L3:L4"/>
    <mergeCell ref="V3:V4"/>
    <mergeCell ref="F3:F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23"/>
  <sheetViews>
    <sheetView zoomScale="80" zoomScaleNormal="80" workbookViewId="0">
      <selection activeCell="E21" sqref="E21"/>
    </sheetView>
  </sheetViews>
  <sheetFormatPr baseColWidth="10" defaultRowHeight="15" x14ac:dyDescent="0.25"/>
  <cols>
    <col min="1" max="1" width="5.140625" bestFit="1" customWidth="1"/>
    <col min="2" max="2" width="9.28515625" customWidth="1"/>
    <col min="3" max="7" width="7.140625" customWidth="1"/>
    <col min="9" max="9" width="5.42578125" bestFit="1" customWidth="1"/>
    <col min="10" max="10" width="6.140625" bestFit="1" customWidth="1"/>
  </cols>
  <sheetData>
    <row r="2" spans="1:12" x14ac:dyDescent="0.25">
      <c r="A2" s="284" t="s">
        <v>13</v>
      </c>
      <c r="B2" s="284"/>
      <c r="C2" s="284"/>
      <c r="D2" s="284"/>
      <c r="E2" s="284"/>
      <c r="F2" s="284"/>
      <c r="G2" s="284"/>
      <c r="H2" s="284"/>
      <c r="I2" s="284"/>
      <c r="J2" s="26" t="s">
        <v>14</v>
      </c>
      <c r="K2" s="26" t="s">
        <v>15</v>
      </c>
      <c r="L2" s="23"/>
    </row>
    <row r="3" spans="1:12" x14ac:dyDescent="0.25">
      <c r="A3" s="246"/>
      <c r="B3" s="246"/>
      <c r="C3" s="246"/>
      <c r="D3" s="246"/>
      <c r="E3" s="246"/>
      <c r="F3" s="246"/>
      <c r="G3" s="246"/>
      <c r="H3" s="24"/>
      <c r="I3" s="101"/>
      <c r="J3" s="180" t="s">
        <v>50</v>
      </c>
      <c r="K3" s="155">
        <v>4.5999999999999996</v>
      </c>
      <c r="L3" s="23"/>
    </row>
    <row r="4" spans="1:12" x14ac:dyDescent="0.25">
      <c r="A4" s="170" t="s">
        <v>1</v>
      </c>
      <c r="B4" s="249" t="s">
        <v>52</v>
      </c>
      <c r="C4" s="250"/>
      <c r="D4" s="269"/>
      <c r="E4" s="262" t="s">
        <v>53</v>
      </c>
      <c r="F4" s="262"/>
      <c r="G4" s="262"/>
      <c r="H4" s="24"/>
      <c r="I4" s="285"/>
      <c r="J4" s="111"/>
      <c r="K4" s="23"/>
      <c r="L4" s="23"/>
    </row>
    <row r="5" spans="1:12" ht="15.75" thickBot="1" x14ac:dyDescent="0.3">
      <c r="A5" s="171"/>
      <c r="B5" s="172" t="s">
        <v>4</v>
      </c>
      <c r="C5" s="173" t="s">
        <v>5</v>
      </c>
      <c r="D5" s="174" t="s">
        <v>6</v>
      </c>
      <c r="E5" s="175" t="s">
        <v>4</v>
      </c>
      <c r="F5" s="175" t="s">
        <v>5</v>
      </c>
      <c r="G5" s="176" t="s">
        <v>6</v>
      </c>
      <c r="H5" s="24"/>
      <c r="I5" s="285"/>
      <c r="J5" s="23"/>
      <c r="K5" s="23"/>
      <c r="L5" s="23"/>
    </row>
    <row r="6" spans="1:12" x14ac:dyDescent="0.25">
      <c r="A6" s="25">
        <v>2019</v>
      </c>
      <c r="B6" s="28">
        <f>$K$3/Velocidad!C5</f>
        <v>8.6792452830188674E-2</v>
      </c>
      <c r="C6" s="29">
        <f>$K$3/Velocidad!D5</f>
        <v>9.1999999999999998E-2</v>
      </c>
      <c r="D6" s="30">
        <f>$K$3/Velocidad!E5</f>
        <v>0.10222222222222221</v>
      </c>
      <c r="E6" s="31">
        <f>$K$3/Velocidad!G5</f>
        <v>9.9999999999999992E-2</v>
      </c>
      <c r="F6" s="27">
        <f>$K$3/Velocidad!H5</f>
        <v>0.10454545454545454</v>
      </c>
      <c r="G6" s="27">
        <f>$K$3/Velocidad!I5</f>
        <v>0.10952380952380951</v>
      </c>
      <c r="H6" s="24"/>
      <c r="I6" s="25"/>
      <c r="J6" s="23"/>
      <c r="K6" s="23"/>
      <c r="L6" s="23"/>
    </row>
    <row r="7" spans="1:12" x14ac:dyDescent="0.25">
      <c r="A7" s="25">
        <v>2020</v>
      </c>
      <c r="B7" s="28">
        <f>$K$3/Velocidad!C6</f>
        <v>8.9396226415094343E-2</v>
      </c>
      <c r="C7" s="29">
        <f>$K$3/Velocidad!D6</f>
        <v>9.4759999999999983E-2</v>
      </c>
      <c r="D7" s="30">
        <f>$K$3/Velocidad!E6</f>
        <v>0.10528888888888888</v>
      </c>
      <c r="E7" s="31">
        <f>$K$3/Velocidad!G6</f>
        <v>0.10299999999999999</v>
      </c>
      <c r="F7" s="27">
        <f>$K$3/Velocidad!H6</f>
        <v>0.10768181818181817</v>
      </c>
      <c r="G7" s="27">
        <f>$K$3/Velocidad!I6</f>
        <v>0.1128095238095238</v>
      </c>
      <c r="H7" s="24"/>
      <c r="I7" s="25"/>
      <c r="J7" s="23"/>
      <c r="K7" s="23"/>
      <c r="L7" s="23"/>
    </row>
    <row r="8" spans="1:12" x14ac:dyDescent="0.25">
      <c r="A8" s="25">
        <v>2021</v>
      </c>
      <c r="B8" s="28">
        <f>$K$3/Velocidad!C7</f>
        <v>9.2078113207547177E-2</v>
      </c>
      <c r="C8" s="29">
        <f>$K$3/Velocidad!D7</f>
        <v>9.760279999999999E-2</v>
      </c>
      <c r="D8" s="30">
        <f>$K$3/Velocidad!E7</f>
        <v>0.10844755555555555</v>
      </c>
      <c r="E8" s="31">
        <f>$K$3/Velocidad!G7</f>
        <v>0.10608999999999999</v>
      </c>
      <c r="F8" s="27">
        <f>$K$3/Velocidad!H7</f>
        <v>0.11091227272727272</v>
      </c>
      <c r="G8" s="27">
        <f>$K$3/Velocidad!I7</f>
        <v>0.1161938095238095</v>
      </c>
      <c r="H8" s="24"/>
      <c r="I8" s="25"/>
      <c r="J8" s="23"/>
      <c r="K8" s="23"/>
      <c r="L8" s="23"/>
    </row>
    <row r="9" spans="1:12" x14ac:dyDescent="0.25">
      <c r="A9" s="25">
        <v>2022</v>
      </c>
      <c r="B9" s="28">
        <f>$K$3/Velocidad!C8</f>
        <v>9.484045660377359E-2</v>
      </c>
      <c r="C9" s="29">
        <f>$K$3/Velocidad!D8</f>
        <v>0.100530884</v>
      </c>
      <c r="D9" s="30">
        <f>$K$3/Velocidad!E8</f>
        <v>0.1117009822222222</v>
      </c>
      <c r="E9" s="31">
        <f>$K$3/Velocidad!G8</f>
        <v>0.10927269999999999</v>
      </c>
      <c r="F9" s="27">
        <f>$K$3/Velocidad!H8</f>
        <v>0.11423964090909092</v>
      </c>
      <c r="G9" s="27">
        <f>$K$3/Velocidad!I8</f>
        <v>0.11967962380952378</v>
      </c>
      <c r="H9" s="24"/>
      <c r="I9" s="25"/>
      <c r="J9" s="23"/>
      <c r="K9" s="23"/>
      <c r="L9" s="23"/>
    </row>
    <row r="10" spans="1:12" x14ac:dyDescent="0.25">
      <c r="A10" s="25">
        <v>2023</v>
      </c>
      <c r="B10" s="28">
        <f>$K$3/Velocidad!C9</f>
        <v>9.7685670301886782E-2</v>
      </c>
      <c r="C10" s="29">
        <f>$K$3/Velocidad!D9</f>
        <v>0.10354681051999999</v>
      </c>
      <c r="D10" s="30">
        <f>$K$3/Velocidad!E9</f>
        <v>0.11505201168888887</v>
      </c>
      <c r="E10" s="31">
        <f>$K$3/Velocidad!G9</f>
        <v>0.11255088099999999</v>
      </c>
      <c r="F10" s="27">
        <f>$K$3/Velocidad!H9</f>
        <v>0.11766683013636363</v>
      </c>
      <c r="G10" s="27">
        <f>$K$3/Velocidad!I9</f>
        <v>0.12327001252380948</v>
      </c>
      <c r="H10" s="24"/>
      <c r="I10" s="25"/>
      <c r="J10" s="23"/>
      <c r="K10" s="23"/>
      <c r="L10" s="23"/>
    </row>
    <row r="11" spans="1:12" x14ac:dyDescent="0.25">
      <c r="A11" s="25">
        <v>2024</v>
      </c>
      <c r="B11" s="28">
        <f>$K$3/Velocidad!C10</f>
        <v>0.10061624041094339</v>
      </c>
      <c r="C11" s="29">
        <f>$K$3/Velocidad!D10</f>
        <v>0.10665321483559999</v>
      </c>
      <c r="D11" s="30">
        <f>$K$3/Velocidad!E10</f>
        <v>0.11850357203955553</v>
      </c>
      <c r="E11" s="31">
        <f>$K$3/Velocidad!G10</f>
        <v>0.11592740742999998</v>
      </c>
      <c r="F11" s="27">
        <f>$K$3/Velocidad!H10</f>
        <v>0.12119683504045453</v>
      </c>
      <c r="G11" s="27">
        <f>$K$3/Velocidad!I10</f>
        <v>0.12696811289952378</v>
      </c>
      <c r="H11" s="24"/>
      <c r="I11" s="25"/>
      <c r="J11" s="23"/>
      <c r="K11" s="23"/>
      <c r="L11" s="23"/>
    </row>
    <row r="12" spans="1:12" x14ac:dyDescent="0.25">
      <c r="A12" s="25">
        <v>2025</v>
      </c>
      <c r="B12" s="28">
        <f>$K$3/Velocidad!C11</f>
        <v>0.10363472762327169</v>
      </c>
      <c r="C12" s="29">
        <f>$K$3/Velocidad!D11</f>
        <v>0.109852811280668</v>
      </c>
      <c r="D12" s="30">
        <f>$K$3/Velocidad!E11</f>
        <v>0.1220586792007422</v>
      </c>
      <c r="E12" s="31">
        <f>$K$3/Velocidad!G11</f>
        <v>0.1194052296529</v>
      </c>
      <c r="F12" s="27">
        <f>$K$3/Velocidad!H11</f>
        <v>0.12483274009166816</v>
      </c>
      <c r="G12" s="27">
        <f>$K$3/Velocidad!I11</f>
        <v>0.13077715628650952</v>
      </c>
      <c r="H12" s="24"/>
      <c r="I12" s="25"/>
      <c r="J12" s="23"/>
      <c r="K12" s="23"/>
      <c r="L12" s="23"/>
    </row>
    <row r="13" spans="1:12" x14ac:dyDescent="0.25">
      <c r="A13" s="25">
        <v>2026</v>
      </c>
      <c r="B13" s="28">
        <f>$K$3/Velocidad!C12</f>
        <v>0.10674376945196982</v>
      </c>
      <c r="C13" s="29">
        <f>$K$3/Velocidad!D12</f>
        <v>0.11314839561908804</v>
      </c>
      <c r="D13" s="30">
        <f>$K$3/Velocidad!E12</f>
        <v>0.12572043957676449</v>
      </c>
      <c r="E13" s="31">
        <f>$K$3/Velocidad!G12</f>
        <v>0.122987386542487</v>
      </c>
      <c r="F13" s="27">
        <f>$K$3/Velocidad!H12</f>
        <v>0.12857772229441822</v>
      </c>
      <c r="G13" s="27">
        <f>$K$3/Velocidad!I12</f>
        <v>0.13470047097510482</v>
      </c>
      <c r="H13" s="24"/>
      <c r="I13" s="25"/>
      <c r="J13" s="23"/>
      <c r="K13" s="23"/>
      <c r="L13" s="23"/>
    </row>
    <row r="14" spans="1:12" x14ac:dyDescent="0.25">
      <c r="A14" s="25">
        <v>2027</v>
      </c>
      <c r="B14" s="28">
        <f>$K$3/Velocidad!C13</f>
        <v>0.10994608253552893</v>
      </c>
      <c r="C14" s="29">
        <f>$K$3/Velocidad!D13</f>
        <v>0.11654284748766068</v>
      </c>
      <c r="D14" s="30">
        <f>$K$3/Velocidad!E13</f>
        <v>0.12949205276406742</v>
      </c>
      <c r="E14" s="31">
        <f>$K$3/Velocidad!G13</f>
        <v>0.12667700813876162</v>
      </c>
      <c r="F14" s="27">
        <f>$K$3/Velocidad!H13</f>
        <v>0.13243505396325075</v>
      </c>
      <c r="G14" s="27">
        <f>$K$3/Velocidad!I13</f>
        <v>0.13874148510435796</v>
      </c>
      <c r="H14" s="24"/>
      <c r="I14" s="25"/>
    </row>
    <row r="15" spans="1:12" x14ac:dyDescent="0.25">
      <c r="A15" s="25">
        <v>2028</v>
      </c>
      <c r="B15" s="28">
        <f>$K$3/Velocidad!C14</f>
        <v>0.11324446501159481</v>
      </c>
      <c r="C15" s="29">
        <f>$K$3/Velocidad!D14</f>
        <v>0.1200391329122905</v>
      </c>
      <c r="D15" s="30">
        <f>$K$3/Velocidad!E14</f>
        <v>0.13337681434698945</v>
      </c>
      <c r="E15" s="31">
        <f>$K$3/Velocidad!G14</f>
        <v>0.13047731838292445</v>
      </c>
      <c r="F15" s="27">
        <f>$K$3/Velocidad!H14</f>
        <v>0.13640810558214825</v>
      </c>
      <c r="G15" s="27">
        <f>$K$3/Velocidad!I14</f>
        <v>0.14290372965748868</v>
      </c>
      <c r="H15" s="24"/>
      <c r="I15" s="25"/>
    </row>
    <row r="16" spans="1:12" x14ac:dyDescent="0.25">
      <c r="A16" s="25">
        <v>2029</v>
      </c>
      <c r="B16" s="28">
        <f>$K$3/Velocidad!C15</f>
        <v>0.11664179896194264</v>
      </c>
      <c r="C16" s="29">
        <f>$K$3/Velocidad!D15</f>
        <v>0.12364030689965923</v>
      </c>
      <c r="D16" s="30">
        <f>$K$3/Velocidad!E15</f>
        <v>0.13737811877739917</v>
      </c>
      <c r="E16" s="31">
        <f>$K$3/Velocidad!G15</f>
        <v>0.13439163793441217</v>
      </c>
      <c r="F16" s="27">
        <f>$K$3/Velocidad!H15</f>
        <v>0.1405003487496127</v>
      </c>
      <c r="G16" s="27">
        <f>$K$3/Velocidad!I15</f>
        <v>0.14719084154721335</v>
      </c>
      <c r="H16" s="24"/>
      <c r="I16" s="25"/>
    </row>
    <row r="17" spans="1:9" x14ac:dyDescent="0.25">
      <c r="A17" s="25">
        <v>2030</v>
      </c>
      <c r="B17" s="28">
        <f>$K$3/Velocidad!C16</f>
        <v>0.12014105293080092</v>
      </c>
      <c r="C17" s="29">
        <f>$K$3/Velocidad!D16</f>
        <v>0.12734951610664899</v>
      </c>
      <c r="D17" s="30">
        <f>$K$3/Velocidad!E16</f>
        <v>0.14149946234072117</v>
      </c>
      <c r="E17" s="31">
        <f>$K$3/Velocidad!G16</f>
        <v>0.13842338707244453</v>
      </c>
      <c r="F17" s="27">
        <f>$K$3/Velocidad!H16</f>
        <v>0.14471535921210107</v>
      </c>
      <c r="G17" s="27">
        <f>$K$3/Velocidad!I16</f>
        <v>0.15160656679362977</v>
      </c>
      <c r="H17" s="24"/>
      <c r="I17" s="25"/>
    </row>
    <row r="18" spans="1:9" x14ac:dyDescent="0.25">
      <c r="A18" s="25">
        <v>2031</v>
      </c>
      <c r="B18" s="28">
        <f>$K$3/Velocidad!C17</f>
        <v>0.12374528451872496</v>
      </c>
      <c r="C18" s="29">
        <f>$K$3/Velocidad!D17</f>
        <v>0.13117000158984848</v>
      </c>
      <c r="D18" s="30">
        <f>$K$3/Velocidad!E17</f>
        <v>0.14574444621094279</v>
      </c>
      <c r="E18" s="31">
        <f>$K$3/Velocidad!G17</f>
        <v>0.14257608868461785</v>
      </c>
      <c r="F18" s="27">
        <f>$K$3/Velocidad!H17</f>
        <v>0.14905681998846412</v>
      </c>
      <c r="G18" s="27">
        <f>$K$3/Velocidad!I17</f>
        <v>0.15615476379743867</v>
      </c>
      <c r="H18" s="24"/>
      <c r="I18" s="25"/>
    </row>
    <row r="19" spans="1:9" x14ac:dyDescent="0.25">
      <c r="A19" s="25">
        <v>2032</v>
      </c>
      <c r="B19" s="28">
        <f>$K$3/Velocidad!C18</f>
        <v>0.1274576430542867</v>
      </c>
      <c r="C19" s="29">
        <f>$K$3/Velocidad!D18</f>
        <v>0.13510510163754394</v>
      </c>
      <c r="D19" s="30">
        <f>$K$3/Velocidad!E18</f>
        <v>0.1501167795972711</v>
      </c>
      <c r="E19" s="31">
        <f>$K$3/Velocidad!G18</f>
        <v>0.14685337134515639</v>
      </c>
      <c r="F19" s="27">
        <f>$K$3/Velocidad!H18</f>
        <v>0.15352852458811808</v>
      </c>
      <c r="G19" s="27">
        <f>$K$3/Velocidad!I18</f>
        <v>0.16083940671136185</v>
      </c>
      <c r="H19" s="24"/>
      <c r="I19" s="25"/>
    </row>
    <row r="20" spans="1:9" x14ac:dyDescent="0.25">
      <c r="A20" s="25">
        <v>2033</v>
      </c>
      <c r="B20" s="28">
        <f>$K$3/Velocidad!C19</f>
        <v>0.1312813723459153</v>
      </c>
      <c r="C20" s="29">
        <f>$K$3/Velocidad!D19</f>
        <v>0.13915825468667026</v>
      </c>
      <c r="D20" s="30">
        <f>$K$3/Velocidad!E19</f>
        <v>0.15462028298518923</v>
      </c>
      <c r="E20" s="31">
        <f>$K$3/Velocidad!G19</f>
        <v>0.1512589724855111</v>
      </c>
      <c r="F20" s="27">
        <f>$K$3/Velocidad!H19</f>
        <v>0.15813438032576163</v>
      </c>
      <c r="G20" s="27">
        <f>$K$3/Velocidad!I19</f>
        <v>0.16566458891270269</v>
      </c>
      <c r="H20" s="24"/>
      <c r="I20" s="25"/>
    </row>
    <row r="21" spans="1:9" ht="15.75" thickBot="1" x14ac:dyDescent="0.3">
      <c r="A21" s="113">
        <v>2034</v>
      </c>
      <c r="B21" s="125">
        <f>$K$3/Velocidad!C20</f>
        <v>0.13521981351629278</v>
      </c>
      <c r="C21" s="126">
        <f>$K$3/Velocidad!D20</f>
        <v>0.14333300232727039</v>
      </c>
      <c r="D21" s="127">
        <f>$K$3/Velocidad!E20</f>
        <v>0.15925889147474492</v>
      </c>
      <c r="E21" s="128">
        <f>$K$3/Velocidad!G20</f>
        <v>0.15579674166007643</v>
      </c>
      <c r="F21" s="129">
        <f>$K$3/Velocidad!H20</f>
        <v>0.16287841173553447</v>
      </c>
      <c r="G21" s="129">
        <f>$K$3/Velocidad!I20</f>
        <v>0.1706345265800838</v>
      </c>
      <c r="H21" s="24"/>
      <c r="I21" s="25"/>
    </row>
    <row r="22" spans="1:9" x14ac:dyDescent="0.25">
      <c r="H22" s="24"/>
      <c r="I22" s="25"/>
    </row>
    <row r="23" spans="1:9" x14ac:dyDescent="0.25">
      <c r="A23" s="23"/>
      <c r="B23" s="23"/>
      <c r="C23" s="23"/>
      <c r="D23" s="23"/>
      <c r="E23" s="23"/>
      <c r="F23" s="23"/>
      <c r="G23" s="23"/>
      <c r="H23" s="23"/>
      <c r="I23" s="23"/>
    </row>
  </sheetData>
  <mergeCells count="5">
    <mergeCell ref="A2:I2"/>
    <mergeCell ref="A3:G3"/>
    <mergeCell ref="B4:D4"/>
    <mergeCell ref="E4:G4"/>
    <mergeCell ref="I4:I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5"/>
  <sheetViews>
    <sheetView zoomScale="80" zoomScaleNormal="80" workbookViewId="0">
      <selection activeCell="B8" sqref="B8"/>
    </sheetView>
  </sheetViews>
  <sheetFormatPr baseColWidth="10" defaultRowHeight="15" x14ac:dyDescent="0.25"/>
  <cols>
    <col min="1" max="1" width="5.140625" bestFit="1" customWidth="1"/>
    <col min="2" max="7" width="10.5703125" customWidth="1"/>
    <col min="9" max="9" width="5.140625" bestFit="1" customWidth="1"/>
    <col min="10" max="15" width="10.5703125" customWidth="1"/>
  </cols>
  <sheetData>
    <row r="1" spans="1:15" x14ac:dyDescent="0.25">
      <c r="A1" s="184"/>
      <c r="B1" s="185"/>
      <c r="C1" s="186" t="s">
        <v>16</v>
      </c>
      <c r="D1" s="182"/>
      <c r="E1" s="182"/>
      <c r="F1" s="182"/>
      <c r="G1" s="182"/>
      <c r="H1" s="182"/>
      <c r="I1" s="183"/>
      <c r="J1" s="182"/>
      <c r="K1" s="182"/>
      <c r="L1" s="182"/>
      <c r="M1" s="182"/>
      <c r="N1" s="32"/>
      <c r="O1" s="32"/>
    </row>
    <row r="2" spans="1:15" x14ac:dyDescent="0.25">
      <c r="A2" s="184"/>
      <c r="B2" s="185"/>
      <c r="C2" s="187" t="s">
        <v>17</v>
      </c>
      <c r="D2" s="188">
        <v>2</v>
      </c>
      <c r="E2" s="185"/>
      <c r="F2" s="187" t="s">
        <v>18</v>
      </c>
      <c r="G2" s="188">
        <v>23</v>
      </c>
      <c r="H2" s="185"/>
      <c r="I2" s="189"/>
      <c r="J2" s="185"/>
      <c r="K2" s="185"/>
      <c r="L2" s="187" t="s">
        <v>51</v>
      </c>
      <c r="M2" s="185">
        <v>50.25</v>
      </c>
      <c r="N2" s="32"/>
      <c r="O2" s="32"/>
    </row>
    <row r="4" spans="1:15" x14ac:dyDescent="0.25">
      <c r="A4" s="148" t="s">
        <v>19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</row>
    <row r="5" spans="1:15" x14ac:dyDescent="0.25">
      <c r="A5" s="147"/>
      <c r="B5" s="147"/>
      <c r="C5" s="147"/>
      <c r="D5" s="147"/>
      <c r="E5" s="147"/>
      <c r="F5" s="147"/>
      <c r="G5" s="147"/>
      <c r="H5" s="33"/>
    </row>
    <row r="6" spans="1:15" ht="15" customHeight="1" x14ac:dyDescent="0.25">
      <c r="A6" s="247" t="s">
        <v>1</v>
      </c>
      <c r="B6" s="249" t="s">
        <v>52</v>
      </c>
      <c r="C6" s="250"/>
      <c r="D6" s="269"/>
      <c r="E6" s="262" t="s">
        <v>53</v>
      </c>
      <c r="F6" s="262"/>
      <c r="G6" s="262"/>
      <c r="H6" s="33"/>
    </row>
    <row r="7" spans="1:15" ht="15.75" thickBot="1" x14ac:dyDescent="0.3">
      <c r="A7" s="286"/>
      <c r="B7" s="172" t="s">
        <v>4</v>
      </c>
      <c r="C7" s="173" t="s">
        <v>5</v>
      </c>
      <c r="D7" s="174" t="s">
        <v>6</v>
      </c>
      <c r="E7" s="175" t="s">
        <v>4</v>
      </c>
      <c r="F7" s="175" t="s">
        <v>5</v>
      </c>
      <c r="G7" s="176" t="s">
        <v>6</v>
      </c>
      <c r="H7" s="33"/>
    </row>
    <row r="8" spans="1:15" x14ac:dyDescent="0.25">
      <c r="A8" s="34">
        <v>2019</v>
      </c>
      <c r="B8" s="38">
        <f>Tiempo!B6*($D$2*$M$2)</f>
        <v>8.7226415094339611</v>
      </c>
      <c r="C8" s="39">
        <f>Tiempo!C6*($G$2*$M$2)</f>
        <v>106.32899999999999</v>
      </c>
      <c r="D8" s="37">
        <v>0</v>
      </c>
      <c r="E8" s="35">
        <f>Tiempo!E6*($D$2*$M$2)</f>
        <v>10.049999999999999</v>
      </c>
      <c r="F8" s="36">
        <f>Tiempo!F6*($G$2*$M$2)</f>
        <v>120.82840909090908</v>
      </c>
      <c r="G8" s="36">
        <v>0</v>
      </c>
      <c r="H8" s="33"/>
    </row>
    <row r="9" spans="1:15" x14ac:dyDescent="0.25">
      <c r="A9" s="34">
        <v>2020</v>
      </c>
      <c r="B9" s="38">
        <f>Tiempo!B7*($D$2*$M$2)</f>
        <v>8.9843207547169808</v>
      </c>
      <c r="C9" s="39">
        <f>Tiempo!C7*($G$2*$M$2)</f>
        <v>109.51886999999998</v>
      </c>
      <c r="D9" s="37">
        <v>0</v>
      </c>
      <c r="E9" s="35">
        <f>Tiempo!E7*($D$2*$M$2)</f>
        <v>10.3515</v>
      </c>
      <c r="F9" s="36">
        <f>Tiempo!F7*($G$2*$M$2)</f>
        <v>124.45326136363634</v>
      </c>
      <c r="G9" s="36">
        <v>0</v>
      </c>
      <c r="H9" s="33"/>
    </row>
    <row r="10" spans="1:15" x14ac:dyDescent="0.25">
      <c r="A10" s="34">
        <v>2021</v>
      </c>
      <c r="B10" s="38">
        <f>Tiempo!B8*($D$2*$M$2)</f>
        <v>9.253850377358491</v>
      </c>
      <c r="C10" s="39">
        <f>Tiempo!C8*($G$2*$M$2)</f>
        <v>112.80443609999999</v>
      </c>
      <c r="D10" s="37">
        <v>0</v>
      </c>
      <c r="E10" s="35">
        <f>Tiempo!E8*($D$2*$M$2)</f>
        <v>10.662044999999999</v>
      </c>
      <c r="F10" s="36">
        <f>Tiempo!F8*($G$2*$M$2)</f>
        <v>128.18685920454544</v>
      </c>
      <c r="G10" s="36">
        <v>0</v>
      </c>
      <c r="H10" s="33"/>
    </row>
    <row r="11" spans="1:15" x14ac:dyDescent="0.25">
      <c r="A11" s="34">
        <v>2022</v>
      </c>
      <c r="B11" s="38">
        <f>Tiempo!B9*($D$2*$M$2)</f>
        <v>9.5314658886792465</v>
      </c>
      <c r="C11" s="39">
        <f>Tiempo!C9*($G$2*$M$2)</f>
        <v>116.188569183</v>
      </c>
      <c r="D11" s="37">
        <v>0</v>
      </c>
      <c r="E11" s="35">
        <f>Tiempo!E9*($D$2*$M$2)</f>
        <v>10.981906349999999</v>
      </c>
      <c r="F11" s="36">
        <f>Tiempo!F9*($G$2*$M$2)</f>
        <v>132.03246498068182</v>
      </c>
      <c r="G11" s="36">
        <v>0</v>
      </c>
      <c r="H11" s="33"/>
    </row>
    <row r="12" spans="1:15" x14ac:dyDescent="0.25">
      <c r="A12" s="34">
        <v>2023</v>
      </c>
      <c r="B12" s="38">
        <f>Tiempo!B10*($D$2*$M$2)</f>
        <v>9.8174098653396218</v>
      </c>
      <c r="C12" s="39">
        <f>Tiempo!C10*($G$2*$M$2)</f>
        <v>119.67422625848999</v>
      </c>
      <c r="D12" s="37">
        <v>0</v>
      </c>
      <c r="E12" s="35">
        <f>Tiempo!E10*($D$2*$M$2)</f>
        <v>11.311363540499999</v>
      </c>
      <c r="F12" s="36">
        <f>Tiempo!F10*($G$2*$M$2)</f>
        <v>135.99343893010226</v>
      </c>
      <c r="G12" s="36">
        <v>0</v>
      </c>
      <c r="H12" s="33"/>
    </row>
    <row r="13" spans="1:15" x14ac:dyDescent="0.25">
      <c r="A13" s="34">
        <v>2024</v>
      </c>
      <c r="B13" s="38">
        <f>Tiempo!B11*($D$2*$M$2)</f>
        <v>10.11193216129981</v>
      </c>
      <c r="C13" s="39">
        <f>Tiempo!C11*($G$2*$M$2)</f>
        <v>123.26445304624468</v>
      </c>
      <c r="D13" s="37">
        <v>0</v>
      </c>
      <c r="E13" s="35">
        <f>Tiempo!E11*($D$2*$M$2)</f>
        <v>11.650704446714998</v>
      </c>
      <c r="F13" s="36">
        <f>Tiempo!F11*($G$2*$M$2)</f>
        <v>140.07324209800532</v>
      </c>
      <c r="G13" s="36">
        <v>0</v>
      </c>
      <c r="H13" s="33"/>
    </row>
    <row r="14" spans="1:15" x14ac:dyDescent="0.25">
      <c r="A14" s="34">
        <v>2025</v>
      </c>
      <c r="B14" s="38">
        <f>Tiempo!B12*($D$2*$M$2)</f>
        <v>10.415290126138805</v>
      </c>
      <c r="C14" s="39">
        <f>Tiempo!C12*($G$2*$M$2)</f>
        <v>126.96238663763204</v>
      </c>
      <c r="D14" s="37">
        <v>0</v>
      </c>
      <c r="E14" s="35">
        <f>Tiempo!E12*($D$2*$M$2)</f>
        <v>12.000225580116449</v>
      </c>
      <c r="F14" s="36">
        <f>Tiempo!F12*($G$2*$M$2)</f>
        <v>144.27543936094548</v>
      </c>
      <c r="G14" s="36">
        <v>0</v>
      </c>
      <c r="H14" s="33"/>
    </row>
    <row r="15" spans="1:15" x14ac:dyDescent="0.25">
      <c r="A15" s="34">
        <v>2026</v>
      </c>
      <c r="B15" s="38">
        <f>Tiempo!B13*($D$2*$M$2)</f>
        <v>10.727748829922968</v>
      </c>
      <c r="C15" s="39">
        <f>Tiempo!C13*($G$2*$M$2)</f>
        <v>130.77125823676101</v>
      </c>
      <c r="D15" s="37">
        <v>0</v>
      </c>
      <c r="E15" s="35">
        <f>Tiempo!E13*($D$2*$M$2)</f>
        <v>12.360232347519943</v>
      </c>
      <c r="F15" s="36">
        <f>Tiempo!F13*($G$2*$M$2)</f>
        <v>148.60370254177386</v>
      </c>
      <c r="G15" s="36">
        <v>0</v>
      </c>
      <c r="H15" s="33"/>
    </row>
    <row r="16" spans="1:15" x14ac:dyDescent="0.25">
      <c r="A16" s="34">
        <v>2027</v>
      </c>
      <c r="B16" s="38">
        <f>Tiempo!B14*($D$2*$M$2)</f>
        <v>11.049581294820657</v>
      </c>
      <c r="C16" s="39">
        <f>Tiempo!C14*($G$2*$M$2)</f>
        <v>134.69439598386384</v>
      </c>
      <c r="D16" s="37">
        <v>0</v>
      </c>
      <c r="E16" s="35">
        <f>Tiempo!E14*($D$2*$M$2)</f>
        <v>12.731039317945543</v>
      </c>
      <c r="F16" s="36">
        <f>Tiempo!F14*($G$2*$M$2)</f>
        <v>153.06181361802706</v>
      </c>
      <c r="G16" s="36">
        <v>0</v>
      </c>
      <c r="H16" s="33"/>
    </row>
    <row r="17" spans="1:8" x14ac:dyDescent="0.25">
      <c r="A17" s="34">
        <v>2028</v>
      </c>
      <c r="B17" s="38">
        <f>Tiempo!B15*($D$2*$M$2)</f>
        <v>11.381068733665279</v>
      </c>
      <c r="C17" s="39">
        <f>Tiempo!C15*($G$2*$M$2)</f>
        <v>138.73522786337975</v>
      </c>
      <c r="D17" s="37">
        <v>0</v>
      </c>
      <c r="E17" s="35">
        <f>Tiempo!E15*($D$2*$M$2)</f>
        <v>13.112970497483907</v>
      </c>
      <c r="F17" s="36">
        <f>Tiempo!F15*($G$2*$M$2)</f>
        <v>157.65366802656783</v>
      </c>
      <c r="G17" s="36">
        <v>0</v>
      </c>
      <c r="H17" s="33"/>
    </row>
    <row r="18" spans="1:8" x14ac:dyDescent="0.25">
      <c r="A18" s="34">
        <v>2029</v>
      </c>
      <c r="B18" s="38">
        <f>Tiempo!B16*($D$2*$M$2)</f>
        <v>11.722500795675236</v>
      </c>
      <c r="C18" s="39">
        <f>Tiempo!C16*($G$2*$M$2)</f>
        <v>142.89728469928116</v>
      </c>
      <c r="D18" s="37">
        <v>0</v>
      </c>
      <c r="E18" s="35">
        <f>Tiempo!E16*($D$2*$M$2)</f>
        <v>13.506359612408422</v>
      </c>
      <c r="F18" s="36">
        <f>Tiempo!F16*($G$2*$M$2)</f>
        <v>162.38327806736487</v>
      </c>
      <c r="G18" s="36">
        <v>0</v>
      </c>
      <c r="H18" s="33"/>
    </row>
    <row r="19" spans="1:8" x14ac:dyDescent="0.25">
      <c r="A19" s="34">
        <v>2030</v>
      </c>
      <c r="B19" s="38">
        <f>Tiempo!B17*($D$2*$M$2)</f>
        <v>12.074175819545493</v>
      </c>
      <c r="C19" s="39">
        <f>Tiempo!C17*($G$2*$M$2)</f>
        <v>147.18420324025956</v>
      </c>
      <c r="D19" s="37">
        <v>0</v>
      </c>
      <c r="E19" s="35">
        <f>Tiempo!E17*($D$2*$M$2)</f>
        <v>13.911550400780676</v>
      </c>
      <c r="F19" s="36">
        <f>Tiempo!F17*($G$2*$M$2)</f>
        <v>167.25477640938581</v>
      </c>
      <c r="G19" s="36">
        <v>0</v>
      </c>
      <c r="H19" s="33"/>
    </row>
    <row r="20" spans="1:8" x14ac:dyDescent="0.25">
      <c r="A20" s="34">
        <v>2031</v>
      </c>
      <c r="B20" s="38">
        <f>Tiempo!B18*($D$2*$M$2)</f>
        <v>12.436401094131858</v>
      </c>
      <c r="C20" s="39">
        <f>Tiempo!C18*($G$2*$M$2)</f>
        <v>151.59972933746738</v>
      </c>
      <c r="D20" s="37">
        <v>0</v>
      </c>
      <c r="E20" s="35">
        <f>Tiempo!E18*($D$2*$M$2)</f>
        <v>14.328896912804094</v>
      </c>
      <c r="F20" s="36">
        <f>Tiempo!F18*($G$2*$M$2)</f>
        <v>172.27241970166742</v>
      </c>
      <c r="G20" s="36">
        <v>0</v>
      </c>
      <c r="H20" s="33"/>
    </row>
    <row r="21" spans="1:8" x14ac:dyDescent="0.25">
      <c r="A21" s="34">
        <v>2032</v>
      </c>
      <c r="B21" s="38">
        <f>Tiempo!B19*($D$2*$M$2)</f>
        <v>12.809493126955813</v>
      </c>
      <c r="C21" s="39">
        <f>Tiempo!C19*($G$2*$M$2)</f>
        <v>156.1477212175914</v>
      </c>
      <c r="D21" s="37">
        <v>0</v>
      </c>
      <c r="E21" s="35">
        <f>Tiempo!E19*($D$2*$M$2)</f>
        <v>14.758763820188216</v>
      </c>
      <c r="F21" s="36">
        <f>Tiempo!F19*($G$2*$M$2)</f>
        <v>177.44059229271747</v>
      </c>
      <c r="G21" s="36">
        <v>0</v>
      </c>
      <c r="H21" s="33"/>
    </row>
    <row r="22" spans="1:8" x14ac:dyDescent="0.25">
      <c r="A22" s="34">
        <v>2033</v>
      </c>
      <c r="B22" s="38">
        <f>Tiempo!B20*($D$2*$M$2)</f>
        <v>13.193777920764488</v>
      </c>
      <c r="C22" s="39">
        <f>Tiempo!C20*($G$2*$M$2)</f>
        <v>160.83215285411916</v>
      </c>
      <c r="D22" s="37">
        <v>0</v>
      </c>
      <c r="E22" s="35">
        <f>Tiempo!E20*($D$2*$M$2)</f>
        <v>15.201526734793864</v>
      </c>
      <c r="F22" s="36">
        <f>Tiempo!F20*($G$2*$M$2)</f>
        <v>182.76381006149902</v>
      </c>
      <c r="G22" s="36">
        <v>0</v>
      </c>
      <c r="H22" s="33"/>
    </row>
    <row r="23" spans="1:8" ht="15.75" thickBot="1" x14ac:dyDescent="0.3">
      <c r="A23" s="113">
        <v>2034</v>
      </c>
      <c r="B23" s="130">
        <f>Tiempo!B21*($D$2*$M$2)</f>
        <v>13.589591258387424</v>
      </c>
      <c r="C23" s="131">
        <f>Tiempo!C21*($G$2*$M$2)</f>
        <v>165.65711743974276</v>
      </c>
      <c r="D23" s="132">
        <v>0</v>
      </c>
      <c r="E23" s="133">
        <f>Tiempo!E21*($D$2*$M$2)</f>
        <v>15.65757253683768</v>
      </c>
      <c r="F23" s="134">
        <f>Tiempo!F21*($G$2*$M$2)</f>
        <v>188.24672436334396</v>
      </c>
      <c r="G23" s="134">
        <v>0</v>
      </c>
      <c r="H23" s="33"/>
    </row>
    <row r="24" spans="1:8" x14ac:dyDescent="0.25">
      <c r="H24" s="33"/>
    </row>
    <row r="25" spans="1:8" x14ac:dyDescent="0.25">
      <c r="A25" s="32"/>
      <c r="B25" s="32"/>
      <c r="C25" s="32"/>
      <c r="D25" s="32"/>
      <c r="E25" s="32"/>
      <c r="F25" s="32"/>
      <c r="G25" s="32"/>
      <c r="H25" s="32"/>
    </row>
  </sheetData>
  <mergeCells count="3">
    <mergeCell ref="A6:A7"/>
    <mergeCell ref="B6:D6"/>
    <mergeCell ref="E6:G6"/>
  </mergeCells>
  <pageMargins left="0.7" right="0.7" top="0.75" bottom="0.75" header="0.3" footer="0.3"/>
  <pageSetup orientation="portrait" horizontalDpi="4294967293" vertic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1"/>
  <sheetViews>
    <sheetView zoomScale="80" zoomScaleNormal="80" workbookViewId="0">
      <selection activeCell="K5" sqref="K5"/>
    </sheetView>
  </sheetViews>
  <sheetFormatPr baseColWidth="10" defaultRowHeight="15" x14ac:dyDescent="0.25"/>
  <cols>
    <col min="1" max="1" width="5.140625" bestFit="1" customWidth="1"/>
    <col min="2" max="7" width="8.5703125" customWidth="1"/>
    <col min="8" max="8" width="6.140625" customWidth="1"/>
    <col min="9" max="9" width="5.28515625" customWidth="1"/>
    <col min="10" max="10" width="5.42578125" bestFit="1" customWidth="1"/>
    <col min="11" max="11" width="8.5703125" customWidth="1"/>
    <col min="12" max="13" width="9.28515625" bestFit="1" customWidth="1"/>
    <col min="14" max="14" width="8.5703125" customWidth="1"/>
    <col min="15" max="15" width="9.28515625" bestFit="1" customWidth="1"/>
    <col min="16" max="16" width="9.5703125" bestFit="1" customWidth="1"/>
    <col min="17" max="17" width="14.140625" customWidth="1"/>
    <col min="18" max="18" width="6.140625" bestFit="1" customWidth="1"/>
  </cols>
  <sheetData>
    <row r="1" spans="1:20" x14ac:dyDescent="0.25">
      <c r="A1" s="287" t="s">
        <v>20</v>
      </c>
      <c r="B1" s="287"/>
      <c r="C1" s="287"/>
      <c r="D1" s="287"/>
      <c r="E1" s="287"/>
      <c r="F1" s="287"/>
      <c r="G1" s="287"/>
      <c r="H1" s="287"/>
      <c r="I1" s="181"/>
      <c r="J1" s="284" t="s">
        <v>21</v>
      </c>
      <c r="K1" s="284"/>
      <c r="L1" s="284"/>
      <c r="M1" s="284"/>
      <c r="N1" s="284"/>
      <c r="O1" s="284"/>
      <c r="P1" s="284"/>
      <c r="Q1" s="284"/>
      <c r="R1" s="45" t="s">
        <v>14</v>
      </c>
      <c r="S1" s="111" t="s">
        <v>58</v>
      </c>
    </row>
    <row r="2" spans="1:20" x14ac:dyDescent="0.25">
      <c r="A2" s="246"/>
      <c r="B2" s="246"/>
      <c r="C2" s="246"/>
      <c r="D2" s="246"/>
      <c r="E2" s="246"/>
      <c r="F2" s="246"/>
      <c r="G2" s="246"/>
      <c r="H2" s="41"/>
      <c r="I2" s="181"/>
      <c r="J2" s="246"/>
      <c r="K2" s="246"/>
      <c r="L2" s="246"/>
      <c r="M2" s="246"/>
      <c r="N2" s="246"/>
      <c r="O2" s="246"/>
      <c r="P2" s="246"/>
      <c r="Q2" s="41"/>
      <c r="R2" s="180" t="s">
        <v>55</v>
      </c>
      <c r="S2" s="155">
        <v>4.5999999999999996</v>
      </c>
      <c r="T2" s="169"/>
    </row>
    <row r="3" spans="1:20" ht="15" customHeight="1" x14ac:dyDescent="0.25">
      <c r="A3" s="170" t="s">
        <v>1</v>
      </c>
      <c r="B3" s="249" t="s">
        <v>54</v>
      </c>
      <c r="C3" s="250"/>
      <c r="D3" s="251"/>
      <c r="E3" s="273" t="s">
        <v>47</v>
      </c>
      <c r="F3" s="250"/>
      <c r="G3" s="251"/>
      <c r="H3" s="41"/>
      <c r="I3" s="181"/>
      <c r="J3" s="170" t="s">
        <v>1</v>
      </c>
      <c r="K3" s="249" t="s">
        <v>54</v>
      </c>
      <c r="L3" s="250"/>
      <c r="M3" s="251"/>
      <c r="N3" s="273" t="s">
        <v>47</v>
      </c>
      <c r="O3" s="250"/>
      <c r="P3" s="251"/>
      <c r="Q3" s="41"/>
      <c r="R3" s="45"/>
      <c r="S3" s="40"/>
    </row>
    <row r="4" spans="1:20" ht="15.75" thickBot="1" x14ac:dyDescent="0.3">
      <c r="A4" s="178"/>
      <c r="B4" s="149" t="s">
        <v>4</v>
      </c>
      <c r="C4" s="150" t="s">
        <v>5</v>
      </c>
      <c r="D4" s="152" t="s">
        <v>6</v>
      </c>
      <c r="E4" s="177" t="s">
        <v>4</v>
      </c>
      <c r="F4" s="150" t="s">
        <v>5</v>
      </c>
      <c r="G4" s="152" t="s">
        <v>6</v>
      </c>
      <c r="H4" s="41"/>
      <c r="I4" s="181"/>
      <c r="J4" s="179"/>
      <c r="K4" s="149" t="s">
        <v>4</v>
      </c>
      <c r="L4" s="150" t="s">
        <v>5</v>
      </c>
      <c r="M4" s="152" t="s">
        <v>6</v>
      </c>
      <c r="N4" s="177" t="s">
        <v>4</v>
      </c>
      <c r="O4" s="156" t="s">
        <v>5</v>
      </c>
      <c r="P4" s="152" t="s">
        <v>6</v>
      </c>
      <c r="Q4" s="41"/>
      <c r="R4" s="40"/>
      <c r="S4" s="40"/>
    </row>
    <row r="5" spans="1:20" ht="15.75" thickTop="1" x14ac:dyDescent="0.25">
      <c r="A5" s="42">
        <v>2019</v>
      </c>
      <c r="B5" s="95">
        <v>15.449200000000001</v>
      </c>
      <c r="C5" s="97">
        <v>34.967849999999999</v>
      </c>
      <c r="D5" s="94">
        <v>27.96</v>
      </c>
      <c r="E5" s="141">
        <v>16.279969999999999</v>
      </c>
      <c r="F5" s="96">
        <v>35.505859999999998</v>
      </c>
      <c r="G5" s="94">
        <v>28.17295</v>
      </c>
      <c r="H5" s="41"/>
      <c r="I5" s="181"/>
      <c r="J5" s="42">
        <v>2019</v>
      </c>
      <c r="K5" s="43">
        <f t="shared" ref="K5:K20" si="0">B5*$S$2</f>
        <v>71.066320000000005</v>
      </c>
      <c r="L5" s="44">
        <f t="shared" ref="L5:L20" si="1">C5*$S$2</f>
        <v>160.85210999999998</v>
      </c>
      <c r="M5" s="50">
        <f t="shared" ref="M5:M20" si="2">D5*$S$2</f>
        <v>128.61599999999999</v>
      </c>
      <c r="N5" s="142">
        <f t="shared" ref="N5:N20" si="3">E5*$S$2</f>
        <v>74.887861999999984</v>
      </c>
      <c r="O5" s="50">
        <f t="shared" ref="O5:O20" si="4">F5*$S$2</f>
        <v>163.32695599999997</v>
      </c>
      <c r="P5" s="50">
        <f t="shared" ref="P5:P20" si="5">G5*$S$2</f>
        <v>129.59556999999998</v>
      </c>
      <c r="Q5" s="41"/>
      <c r="R5" s="40"/>
      <c r="S5" s="40"/>
    </row>
    <row r="6" spans="1:20" x14ac:dyDescent="0.25">
      <c r="A6" s="42">
        <v>2020</v>
      </c>
      <c r="B6" s="95">
        <v>15.663069999999999</v>
      </c>
      <c r="C6" s="97">
        <v>35.027800000000006</v>
      </c>
      <c r="D6" s="94">
        <v>28.00507</v>
      </c>
      <c r="E6" s="141">
        <v>16.565439999999999</v>
      </c>
      <c r="F6" s="96">
        <v>35.60783</v>
      </c>
      <c r="G6" s="94">
        <v>28.235299999999999</v>
      </c>
      <c r="H6" s="41"/>
      <c r="I6" s="181"/>
      <c r="J6" s="42">
        <v>2020</v>
      </c>
      <c r="K6" s="43">
        <f t="shared" si="0"/>
        <v>72.050121999999988</v>
      </c>
      <c r="L6" s="44">
        <f t="shared" si="1"/>
        <v>161.12788</v>
      </c>
      <c r="M6" s="50">
        <f t="shared" si="2"/>
        <v>128.82332199999999</v>
      </c>
      <c r="N6" s="142">
        <f t="shared" si="3"/>
        <v>76.20102399999999</v>
      </c>
      <c r="O6" s="50">
        <f t="shared" si="4"/>
        <v>163.79601799999998</v>
      </c>
      <c r="P6" s="50">
        <f t="shared" si="5"/>
        <v>129.88237999999998</v>
      </c>
      <c r="Q6" s="41"/>
      <c r="R6" s="40"/>
      <c r="S6" s="40"/>
    </row>
    <row r="7" spans="1:20" x14ac:dyDescent="0.25">
      <c r="A7" s="42">
        <v>2021</v>
      </c>
      <c r="B7" s="95">
        <v>15.77656</v>
      </c>
      <c r="C7" s="97">
        <v>35.239959999999996</v>
      </c>
      <c r="D7" s="94">
        <v>28.17295</v>
      </c>
      <c r="E7" s="141">
        <v>16.877130000000001</v>
      </c>
      <c r="F7" s="96">
        <v>35.833949999999994</v>
      </c>
      <c r="G7" s="94">
        <v>28.3704</v>
      </c>
      <c r="H7" s="41"/>
      <c r="I7" s="181"/>
      <c r="J7" s="42">
        <v>2021</v>
      </c>
      <c r="K7" s="43">
        <f t="shared" si="0"/>
        <v>72.572175999999999</v>
      </c>
      <c r="L7" s="44">
        <f t="shared" si="1"/>
        <v>162.10381599999997</v>
      </c>
      <c r="M7" s="50">
        <f t="shared" si="2"/>
        <v>129.59556999999998</v>
      </c>
      <c r="N7" s="142">
        <f t="shared" si="3"/>
        <v>77.634798000000004</v>
      </c>
      <c r="O7" s="50">
        <f t="shared" si="4"/>
        <v>164.83616999999995</v>
      </c>
      <c r="P7" s="50">
        <f t="shared" si="5"/>
        <v>130.50384</v>
      </c>
      <c r="Q7" s="41"/>
      <c r="R7" s="40"/>
      <c r="S7" s="40"/>
    </row>
    <row r="8" spans="1:20" x14ac:dyDescent="0.25">
      <c r="A8" s="42">
        <v>2022</v>
      </c>
      <c r="B8" s="95">
        <v>15.894729999999999</v>
      </c>
      <c r="C8" s="97">
        <v>35.322249999999997</v>
      </c>
      <c r="D8" s="94">
        <v>28.235299999999999</v>
      </c>
      <c r="E8" s="141">
        <v>17.043860000000002</v>
      </c>
      <c r="F8" s="96">
        <v>35.958940000000005</v>
      </c>
      <c r="G8" s="94">
        <v>28.60144</v>
      </c>
      <c r="H8" s="41"/>
      <c r="I8" s="181"/>
      <c r="J8" s="42">
        <v>2022</v>
      </c>
      <c r="K8" s="43">
        <f t="shared" si="0"/>
        <v>73.115757999999985</v>
      </c>
      <c r="L8" s="44">
        <f t="shared" si="1"/>
        <v>162.48234999999997</v>
      </c>
      <c r="M8" s="50">
        <f t="shared" si="2"/>
        <v>129.88237999999998</v>
      </c>
      <c r="N8" s="142">
        <f t="shared" si="3"/>
        <v>78.401756000000006</v>
      </c>
      <c r="O8" s="50">
        <f t="shared" si="4"/>
        <v>165.411124</v>
      </c>
      <c r="P8" s="50">
        <f t="shared" si="5"/>
        <v>131.56662399999999</v>
      </c>
      <c r="Q8" s="41"/>
      <c r="R8" s="40"/>
      <c r="S8" s="40"/>
    </row>
    <row r="9" spans="1:20" x14ac:dyDescent="0.25">
      <c r="A9" s="42">
        <v>2023</v>
      </c>
      <c r="B9" s="95">
        <v>16.146149999999999</v>
      </c>
      <c r="C9" s="97">
        <v>35.505859999999998</v>
      </c>
      <c r="D9" s="94">
        <v>28.3704</v>
      </c>
      <c r="E9" s="141">
        <v>17.21846</v>
      </c>
      <c r="F9" s="96">
        <v>36.092519999999993</v>
      </c>
      <c r="G9" s="94">
        <v>28.68676</v>
      </c>
      <c r="H9" s="41"/>
      <c r="I9" s="181"/>
      <c r="J9" s="42">
        <v>2023</v>
      </c>
      <c r="K9" s="43">
        <f t="shared" si="0"/>
        <v>74.272289999999984</v>
      </c>
      <c r="L9" s="44">
        <f t="shared" si="1"/>
        <v>163.32695599999997</v>
      </c>
      <c r="M9" s="50">
        <f t="shared" si="2"/>
        <v>130.50384</v>
      </c>
      <c r="N9" s="142">
        <f t="shared" si="3"/>
        <v>79.204915999999997</v>
      </c>
      <c r="O9" s="50">
        <f t="shared" si="4"/>
        <v>166.02559199999996</v>
      </c>
      <c r="P9" s="50">
        <f t="shared" si="5"/>
        <v>131.95909599999999</v>
      </c>
      <c r="Q9" s="41"/>
      <c r="R9" s="40"/>
      <c r="S9" s="40"/>
    </row>
    <row r="10" spans="1:20" x14ac:dyDescent="0.25">
      <c r="A10" s="42">
        <v>2024</v>
      </c>
      <c r="B10" s="95">
        <v>16.279969999999999</v>
      </c>
      <c r="C10" s="97">
        <v>35.60783</v>
      </c>
      <c r="D10" s="94">
        <v>28.520409999999998</v>
      </c>
      <c r="E10" s="141">
        <v>17.40147</v>
      </c>
      <c r="F10" s="96">
        <v>36.235210000000002</v>
      </c>
      <c r="G10" s="94">
        <v>28.77656</v>
      </c>
      <c r="H10" s="41"/>
      <c r="I10" s="181"/>
      <c r="J10" s="42">
        <v>2024</v>
      </c>
      <c r="K10" s="43">
        <f t="shared" si="0"/>
        <v>74.887861999999984</v>
      </c>
      <c r="L10" s="44">
        <f t="shared" si="1"/>
        <v>163.79601799999998</v>
      </c>
      <c r="M10" s="50">
        <f t="shared" si="2"/>
        <v>131.19388599999999</v>
      </c>
      <c r="N10" s="142">
        <f t="shared" si="3"/>
        <v>80.046761999999987</v>
      </c>
      <c r="O10" s="50">
        <f t="shared" si="4"/>
        <v>166.68196599999999</v>
      </c>
      <c r="P10" s="50">
        <f t="shared" si="5"/>
        <v>132.372176</v>
      </c>
      <c r="Q10" s="41"/>
      <c r="R10" s="40"/>
      <c r="S10" s="40"/>
    </row>
    <row r="11" spans="1:20" x14ac:dyDescent="0.25">
      <c r="A11" s="42">
        <v>2025</v>
      </c>
      <c r="B11" s="95">
        <v>16.71781</v>
      </c>
      <c r="C11" s="97">
        <v>35.717059999999996</v>
      </c>
      <c r="D11" s="94">
        <v>28.60144</v>
      </c>
      <c r="E11" s="141">
        <v>17.59346</v>
      </c>
      <c r="F11" s="96">
        <v>36.387599999999999</v>
      </c>
      <c r="G11" s="94">
        <v>28.970610000000001</v>
      </c>
      <c r="H11" s="41"/>
      <c r="I11" s="181"/>
      <c r="J11" s="42">
        <v>2025</v>
      </c>
      <c r="K11" s="43">
        <f t="shared" si="0"/>
        <v>76.901925999999989</v>
      </c>
      <c r="L11" s="44">
        <f t="shared" si="1"/>
        <v>164.29847599999997</v>
      </c>
      <c r="M11" s="50">
        <f t="shared" si="2"/>
        <v>131.56662399999999</v>
      </c>
      <c r="N11" s="142">
        <f t="shared" si="3"/>
        <v>80.929915999999992</v>
      </c>
      <c r="O11" s="50">
        <f t="shared" si="4"/>
        <v>167.38295999999997</v>
      </c>
      <c r="P11" s="50">
        <f t="shared" si="5"/>
        <v>133.26480599999999</v>
      </c>
      <c r="Q11" s="41"/>
      <c r="R11" s="40"/>
      <c r="S11" s="40"/>
    </row>
    <row r="12" spans="1:20" x14ac:dyDescent="0.25">
      <c r="A12" s="42">
        <v>2026</v>
      </c>
      <c r="B12" s="95">
        <v>16.877130000000001</v>
      </c>
      <c r="C12" s="97">
        <v>35.833949999999994</v>
      </c>
      <c r="D12" s="94">
        <v>28.68676</v>
      </c>
      <c r="E12" s="141">
        <v>18.006970000000003</v>
      </c>
      <c r="F12" s="96">
        <v>36.550330000000002</v>
      </c>
      <c r="G12" s="94">
        <v>29.075380000000003</v>
      </c>
      <c r="H12" s="41"/>
      <c r="I12" s="181"/>
      <c r="J12" s="42">
        <v>2026</v>
      </c>
      <c r="K12" s="43">
        <f t="shared" si="0"/>
        <v>77.634798000000004</v>
      </c>
      <c r="L12" s="44">
        <f t="shared" si="1"/>
        <v>164.83616999999995</v>
      </c>
      <c r="M12" s="50">
        <f t="shared" si="2"/>
        <v>131.95909599999999</v>
      </c>
      <c r="N12" s="142">
        <f t="shared" si="3"/>
        <v>82.832062000000008</v>
      </c>
      <c r="O12" s="50">
        <f t="shared" si="4"/>
        <v>168.131518</v>
      </c>
      <c r="P12" s="50">
        <f t="shared" si="5"/>
        <v>133.746748</v>
      </c>
      <c r="Q12" s="41"/>
      <c r="R12" s="40"/>
      <c r="S12" s="40"/>
    </row>
    <row r="13" spans="1:20" x14ac:dyDescent="0.25">
      <c r="A13" s="42">
        <v>2027</v>
      </c>
      <c r="B13" s="95">
        <v>17.043860000000002</v>
      </c>
      <c r="C13" s="97">
        <v>36.092519999999993</v>
      </c>
      <c r="D13" s="94">
        <v>28.77656</v>
      </c>
      <c r="E13" s="141">
        <v>18.22993</v>
      </c>
      <c r="F13" s="96">
        <v>36.909759999999999</v>
      </c>
      <c r="G13" s="94">
        <v>29.301880000000001</v>
      </c>
      <c r="H13" s="41"/>
      <c r="I13" s="181"/>
      <c r="J13" s="42">
        <v>2027</v>
      </c>
      <c r="K13" s="43">
        <f t="shared" si="0"/>
        <v>78.401756000000006</v>
      </c>
      <c r="L13" s="44">
        <f t="shared" si="1"/>
        <v>166.02559199999996</v>
      </c>
      <c r="M13" s="50">
        <f t="shared" si="2"/>
        <v>132.372176</v>
      </c>
      <c r="N13" s="142">
        <f t="shared" si="3"/>
        <v>83.857677999999993</v>
      </c>
      <c r="O13" s="50">
        <f t="shared" si="4"/>
        <v>169.78489599999997</v>
      </c>
      <c r="P13" s="50">
        <f t="shared" si="5"/>
        <v>134.78864799999999</v>
      </c>
      <c r="Q13" s="41"/>
    </row>
    <row r="14" spans="1:20" x14ac:dyDescent="0.25">
      <c r="A14" s="42">
        <v>2028</v>
      </c>
      <c r="B14" s="95">
        <v>17.21846</v>
      </c>
      <c r="C14" s="97">
        <v>36.235210000000002</v>
      </c>
      <c r="D14" s="94">
        <v>29.075380000000003</v>
      </c>
      <c r="E14" s="141">
        <v>18.4648</v>
      </c>
      <c r="F14" s="96">
        <v>37.108110000000003</v>
      </c>
      <c r="G14" s="94">
        <v>29.42428</v>
      </c>
      <c r="H14" s="41"/>
      <c r="I14" s="181"/>
      <c r="J14" s="42">
        <v>2028</v>
      </c>
      <c r="K14" s="43">
        <f t="shared" si="0"/>
        <v>79.204915999999997</v>
      </c>
      <c r="L14" s="44">
        <f t="shared" si="1"/>
        <v>166.68196599999999</v>
      </c>
      <c r="M14" s="50">
        <f t="shared" si="2"/>
        <v>133.746748</v>
      </c>
      <c r="N14" s="142">
        <f t="shared" si="3"/>
        <v>84.938079999999999</v>
      </c>
      <c r="O14" s="50">
        <f t="shared" si="4"/>
        <v>170.697306</v>
      </c>
      <c r="P14" s="50">
        <f t="shared" si="5"/>
        <v>135.351688</v>
      </c>
      <c r="Q14" s="41"/>
    </row>
    <row r="15" spans="1:20" x14ac:dyDescent="0.25">
      <c r="A15" s="42">
        <v>2029</v>
      </c>
      <c r="B15" s="95">
        <v>17.59346</v>
      </c>
      <c r="C15" s="97">
        <v>36.387599999999999</v>
      </c>
      <c r="D15" s="94">
        <v>29.301880000000001</v>
      </c>
      <c r="E15" s="141">
        <v>18.712509999999998</v>
      </c>
      <c r="F15" s="96">
        <v>37.320149999999998</v>
      </c>
      <c r="G15" s="94">
        <v>29.553290000000001</v>
      </c>
      <c r="H15" s="41"/>
      <c r="I15" s="181"/>
      <c r="J15" s="42">
        <v>2029</v>
      </c>
      <c r="K15" s="43">
        <f t="shared" si="0"/>
        <v>80.929915999999992</v>
      </c>
      <c r="L15" s="44">
        <f t="shared" si="1"/>
        <v>167.38295999999997</v>
      </c>
      <c r="M15" s="50">
        <f t="shared" si="2"/>
        <v>134.78864799999999</v>
      </c>
      <c r="N15" s="142">
        <f t="shared" si="3"/>
        <v>86.077545999999984</v>
      </c>
      <c r="O15" s="50">
        <f t="shared" si="4"/>
        <v>171.67268999999999</v>
      </c>
      <c r="P15" s="50">
        <f t="shared" si="5"/>
        <v>135.945134</v>
      </c>
      <c r="Q15" s="41"/>
    </row>
    <row r="16" spans="1:20" x14ac:dyDescent="0.25">
      <c r="A16" s="42">
        <v>2030</v>
      </c>
      <c r="B16" s="95">
        <v>17.795060000000003</v>
      </c>
      <c r="C16" s="97">
        <v>36.550330000000002</v>
      </c>
      <c r="D16" s="94">
        <v>29.301880000000001</v>
      </c>
      <c r="E16" s="141">
        <v>19.250619999999998</v>
      </c>
      <c r="F16" s="96">
        <v>37.546970000000002</v>
      </c>
      <c r="G16" s="94">
        <v>29.832830000000001</v>
      </c>
      <c r="H16" s="41"/>
      <c r="I16" s="181"/>
      <c r="J16" s="42">
        <v>2030</v>
      </c>
      <c r="K16" s="43">
        <f t="shared" si="0"/>
        <v>81.857276000000013</v>
      </c>
      <c r="L16" s="44">
        <f t="shared" si="1"/>
        <v>168.131518</v>
      </c>
      <c r="M16" s="50">
        <f t="shared" si="2"/>
        <v>134.78864799999999</v>
      </c>
      <c r="N16" s="142">
        <f t="shared" si="3"/>
        <v>88.552851999999987</v>
      </c>
      <c r="O16" s="50">
        <f t="shared" si="4"/>
        <v>172.71606199999999</v>
      </c>
      <c r="P16" s="50">
        <f t="shared" si="5"/>
        <v>137.23101800000001</v>
      </c>
      <c r="Q16" s="41"/>
    </row>
    <row r="17" spans="1:17" x14ac:dyDescent="0.25">
      <c r="A17" s="42">
        <v>2031</v>
      </c>
      <c r="B17" s="95">
        <v>18.006970000000003</v>
      </c>
      <c r="C17" s="97">
        <v>36.909759999999999</v>
      </c>
      <c r="D17" s="94">
        <v>29.42428</v>
      </c>
      <c r="E17" s="141">
        <v>19.54344</v>
      </c>
      <c r="F17" s="96">
        <v>37.789790000000004</v>
      </c>
      <c r="G17" s="94">
        <v>29.984330000000003</v>
      </c>
      <c r="H17" s="41"/>
      <c r="I17" s="181"/>
      <c r="J17" s="42">
        <v>2031</v>
      </c>
      <c r="K17" s="43">
        <f t="shared" si="0"/>
        <v>82.832062000000008</v>
      </c>
      <c r="L17" s="44">
        <f t="shared" si="1"/>
        <v>169.78489599999997</v>
      </c>
      <c r="M17" s="50">
        <f t="shared" si="2"/>
        <v>135.351688</v>
      </c>
      <c r="N17" s="142">
        <f t="shared" si="3"/>
        <v>89.899823999999995</v>
      </c>
      <c r="O17" s="50">
        <f t="shared" si="4"/>
        <v>173.833034</v>
      </c>
      <c r="P17" s="50">
        <f t="shared" si="5"/>
        <v>137.92791800000001</v>
      </c>
      <c r="Q17" s="41"/>
    </row>
    <row r="18" spans="1:17" x14ac:dyDescent="0.25">
      <c r="A18" s="42">
        <v>2032</v>
      </c>
      <c r="B18" s="95">
        <v>18.22993</v>
      </c>
      <c r="C18" s="97">
        <v>37.108110000000003</v>
      </c>
      <c r="D18" s="94">
        <v>29.553290000000001</v>
      </c>
      <c r="E18" s="141">
        <v>19.853960000000001</v>
      </c>
      <c r="F18" s="96">
        <v>38.049959999999999</v>
      </c>
      <c r="G18" s="94">
        <v>29.984330000000003</v>
      </c>
      <c r="H18" s="41"/>
      <c r="I18" s="181"/>
      <c r="J18" s="42">
        <v>2032</v>
      </c>
      <c r="K18" s="43">
        <f t="shared" si="0"/>
        <v>83.857677999999993</v>
      </c>
      <c r="L18" s="44">
        <f t="shared" si="1"/>
        <v>170.697306</v>
      </c>
      <c r="M18" s="50">
        <f t="shared" si="2"/>
        <v>135.945134</v>
      </c>
      <c r="N18" s="142">
        <f t="shared" si="3"/>
        <v>91.328215999999998</v>
      </c>
      <c r="O18" s="50">
        <f t="shared" si="4"/>
        <v>175.02981599999998</v>
      </c>
      <c r="P18" s="50">
        <f t="shared" si="5"/>
        <v>137.92791800000001</v>
      </c>
      <c r="Q18" s="41"/>
    </row>
    <row r="19" spans="1:17" x14ac:dyDescent="0.25">
      <c r="A19" s="42">
        <v>2033</v>
      </c>
      <c r="B19" s="95">
        <v>18.4648</v>
      </c>
      <c r="C19" s="97">
        <v>37.320149999999998</v>
      </c>
      <c r="D19" s="94">
        <v>29.832830000000001</v>
      </c>
      <c r="E19" s="141">
        <v>20.183759999999999</v>
      </c>
      <c r="F19" s="96">
        <v>38.32902</v>
      </c>
      <c r="G19" s="94">
        <v>30.313500000000001</v>
      </c>
      <c r="H19" s="41"/>
      <c r="I19" s="181"/>
      <c r="J19" s="42">
        <v>2033</v>
      </c>
      <c r="K19" s="43">
        <f t="shared" si="0"/>
        <v>84.938079999999999</v>
      </c>
      <c r="L19" s="44">
        <f t="shared" si="1"/>
        <v>171.67268999999999</v>
      </c>
      <c r="M19" s="50">
        <f t="shared" si="2"/>
        <v>137.23101800000001</v>
      </c>
      <c r="N19" s="142">
        <f t="shared" si="3"/>
        <v>92.84529599999999</v>
      </c>
      <c r="O19" s="50">
        <f t="shared" si="4"/>
        <v>176.313492</v>
      </c>
      <c r="P19" s="50">
        <f t="shared" si="5"/>
        <v>139.44209999999998</v>
      </c>
      <c r="Q19" s="41"/>
    </row>
    <row r="20" spans="1:17" x14ac:dyDescent="0.25">
      <c r="A20" s="42">
        <v>2034</v>
      </c>
      <c r="B20" s="95">
        <v>18.712509999999998</v>
      </c>
      <c r="C20" s="97">
        <v>37.546970000000002</v>
      </c>
      <c r="D20" s="94">
        <v>29.984330000000003</v>
      </c>
      <c r="E20" s="141">
        <v>20.183759999999999</v>
      </c>
      <c r="F20" s="96">
        <v>38.628699999999995</v>
      </c>
      <c r="G20" s="94">
        <v>30.492450000000002</v>
      </c>
      <c r="H20" s="41"/>
      <c r="I20" s="181"/>
      <c r="J20" s="42">
        <v>2034</v>
      </c>
      <c r="K20" s="43">
        <f t="shared" si="0"/>
        <v>86.077545999999984</v>
      </c>
      <c r="L20" s="44">
        <f t="shared" si="1"/>
        <v>172.71606199999999</v>
      </c>
      <c r="M20" s="50">
        <f t="shared" si="2"/>
        <v>137.92791800000001</v>
      </c>
      <c r="N20" s="142">
        <f t="shared" si="3"/>
        <v>92.84529599999999</v>
      </c>
      <c r="O20" s="50">
        <f t="shared" si="4"/>
        <v>177.69201999999996</v>
      </c>
      <c r="P20" s="50">
        <f t="shared" si="5"/>
        <v>140.26526999999999</v>
      </c>
      <c r="Q20" s="41"/>
    </row>
    <row r="21" spans="1:17" x14ac:dyDescent="0.25">
      <c r="A21" s="40"/>
      <c r="B21" s="40"/>
      <c r="C21" s="40"/>
      <c r="D21" s="40"/>
      <c r="E21" s="40"/>
      <c r="F21" s="40"/>
      <c r="G21" s="40"/>
      <c r="H21" s="40"/>
      <c r="I21" s="181"/>
      <c r="J21" s="40"/>
      <c r="K21" s="40"/>
      <c r="L21" s="40"/>
      <c r="M21" s="40"/>
      <c r="N21" s="40"/>
      <c r="O21" s="40"/>
      <c r="P21" s="40"/>
      <c r="Q21" s="40"/>
    </row>
  </sheetData>
  <mergeCells count="8">
    <mergeCell ref="A1:H1"/>
    <mergeCell ref="J1:Q1"/>
    <mergeCell ref="A2:G2"/>
    <mergeCell ref="J2:P2"/>
    <mergeCell ref="B3:D3"/>
    <mergeCell ref="E3:G3"/>
    <mergeCell ref="K3:M3"/>
    <mergeCell ref="N3:P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1"/>
  <sheetViews>
    <sheetView topLeftCell="J1" zoomScale="80" zoomScaleNormal="80" workbookViewId="0">
      <selection activeCell="V18" sqref="V18"/>
    </sheetView>
  </sheetViews>
  <sheetFormatPr baseColWidth="10" defaultRowHeight="15" x14ac:dyDescent="0.25"/>
  <cols>
    <col min="1" max="1" width="5.140625" bestFit="1" customWidth="1"/>
    <col min="2" max="2" width="9.28515625" customWidth="1"/>
    <col min="3" max="4" width="9.28515625" bestFit="1" customWidth="1"/>
    <col min="5" max="5" width="9.7109375" customWidth="1"/>
    <col min="6" max="7" width="9.28515625" bestFit="1" customWidth="1"/>
    <col min="8" max="8" width="3.5703125" customWidth="1"/>
    <col min="10" max="10" width="5.42578125" bestFit="1" customWidth="1"/>
    <col min="11" max="11" width="9.28515625" bestFit="1" customWidth="1"/>
    <col min="12" max="13" width="8.5703125" customWidth="1"/>
    <col min="14" max="14" width="9.28515625" bestFit="1" customWidth="1"/>
    <col min="15" max="16" width="8.5703125" customWidth="1"/>
    <col min="17" max="17" width="3.5703125" customWidth="1"/>
    <col min="18" max="18" width="24.140625" customWidth="1"/>
    <col min="19" max="19" width="5.42578125" bestFit="1" customWidth="1"/>
    <col min="20" max="25" width="8.5703125" customWidth="1"/>
    <col min="26" max="26" width="3.5703125" customWidth="1"/>
  </cols>
  <sheetData>
    <row r="1" spans="1:26" x14ac:dyDescent="0.25">
      <c r="A1" s="287" t="s">
        <v>22</v>
      </c>
      <c r="B1" s="287"/>
      <c r="C1" s="287"/>
      <c r="D1" s="287"/>
      <c r="E1" s="287"/>
      <c r="F1" s="287"/>
      <c r="G1" s="287"/>
      <c r="H1" s="287"/>
      <c r="I1" s="181"/>
      <c r="J1" s="287" t="s">
        <v>56</v>
      </c>
      <c r="K1" s="287"/>
      <c r="L1" s="287"/>
      <c r="M1" s="287"/>
      <c r="N1" s="287"/>
      <c r="O1" s="287"/>
      <c r="P1" s="287"/>
      <c r="Q1" s="287"/>
      <c r="R1" s="181"/>
      <c r="S1" s="287" t="s">
        <v>57</v>
      </c>
      <c r="T1" s="287"/>
      <c r="U1" s="287"/>
      <c r="V1" s="287"/>
      <c r="W1" s="287"/>
      <c r="X1" s="287"/>
      <c r="Y1" s="287"/>
      <c r="Z1" s="287"/>
    </row>
    <row r="2" spans="1:26" x14ac:dyDescent="0.25">
      <c r="A2" s="147"/>
      <c r="B2" s="147"/>
      <c r="C2" s="147"/>
      <c r="D2" s="147"/>
      <c r="E2" s="147"/>
      <c r="F2" s="147"/>
      <c r="G2" s="147"/>
      <c r="H2" s="47"/>
      <c r="I2" s="181"/>
      <c r="J2" s="147"/>
      <c r="K2" s="147"/>
      <c r="L2" s="147"/>
      <c r="M2" s="147"/>
      <c r="N2" s="147"/>
      <c r="O2" s="147"/>
      <c r="P2" s="147"/>
      <c r="Q2" s="47"/>
      <c r="R2" s="181"/>
      <c r="S2" s="147"/>
      <c r="T2" s="147"/>
      <c r="U2" s="147"/>
      <c r="V2" s="147"/>
      <c r="W2" s="147"/>
      <c r="X2" s="147"/>
      <c r="Y2" s="147"/>
      <c r="Z2" s="47"/>
    </row>
    <row r="3" spans="1:26" ht="15" customHeight="1" x14ac:dyDescent="0.25">
      <c r="A3" s="170" t="s">
        <v>1</v>
      </c>
      <c r="B3" s="249" t="s">
        <v>54</v>
      </c>
      <c r="C3" s="250"/>
      <c r="D3" s="251"/>
      <c r="E3" s="249" t="s">
        <v>47</v>
      </c>
      <c r="F3" s="250"/>
      <c r="G3" s="251"/>
      <c r="H3" s="47"/>
      <c r="I3" s="181"/>
      <c r="J3" s="170" t="s">
        <v>1</v>
      </c>
      <c r="K3" s="249" t="s">
        <v>54</v>
      </c>
      <c r="L3" s="250"/>
      <c r="M3" s="251"/>
      <c r="N3" s="249" t="s">
        <v>47</v>
      </c>
      <c r="O3" s="250"/>
      <c r="P3" s="251"/>
      <c r="Q3" s="47"/>
      <c r="R3" s="181"/>
      <c r="S3" s="170" t="s">
        <v>1</v>
      </c>
      <c r="T3" s="249" t="s">
        <v>54</v>
      </c>
      <c r="U3" s="250"/>
      <c r="V3" s="251"/>
      <c r="W3" s="249" t="s">
        <v>47</v>
      </c>
      <c r="X3" s="250"/>
      <c r="Y3" s="251"/>
      <c r="Z3" s="47"/>
    </row>
    <row r="4" spans="1:26" ht="15.75" thickBot="1" x14ac:dyDescent="0.3">
      <c r="A4" s="179"/>
      <c r="B4" s="149" t="s">
        <v>4</v>
      </c>
      <c r="C4" s="150" t="s">
        <v>5</v>
      </c>
      <c r="D4" s="151" t="s">
        <v>6</v>
      </c>
      <c r="E4" s="156" t="s">
        <v>4</v>
      </c>
      <c r="F4" s="156" t="s">
        <v>5</v>
      </c>
      <c r="G4" s="152" t="s">
        <v>6</v>
      </c>
      <c r="H4" s="47"/>
      <c r="I4" s="181"/>
      <c r="J4" s="170"/>
      <c r="K4" s="149" t="s">
        <v>4</v>
      </c>
      <c r="L4" s="150" t="s">
        <v>5</v>
      </c>
      <c r="M4" s="151" t="s">
        <v>6</v>
      </c>
      <c r="N4" s="156" t="s">
        <v>4</v>
      </c>
      <c r="O4" s="156" t="s">
        <v>5</v>
      </c>
      <c r="P4" s="152" t="s">
        <v>6</v>
      </c>
      <c r="Q4" s="47"/>
      <c r="R4" s="181"/>
      <c r="S4" s="179"/>
      <c r="T4" s="149" t="s">
        <v>4</v>
      </c>
      <c r="U4" s="150" t="s">
        <v>5</v>
      </c>
      <c r="V4" s="151" t="s">
        <v>6</v>
      </c>
      <c r="W4" s="156" t="s">
        <v>4</v>
      </c>
      <c r="X4" s="156" t="s">
        <v>5</v>
      </c>
      <c r="Y4" s="152" t="s">
        <v>6</v>
      </c>
      <c r="Z4" s="47"/>
    </row>
    <row r="5" spans="1:26" ht="15.75" thickTop="1" x14ac:dyDescent="0.25">
      <c r="A5" s="48">
        <v>2019</v>
      </c>
      <c r="B5" s="52">
        <f>CTP!B8+COV!K5</f>
        <v>79.78896150943396</v>
      </c>
      <c r="C5" s="53">
        <f>CTP!C8+COV!L5</f>
        <v>267.18110999999999</v>
      </c>
      <c r="D5" s="51">
        <f>CTP!D8+COV!M5</f>
        <v>128.61599999999999</v>
      </c>
      <c r="E5" s="49">
        <f>CTP!E8+COV!N5</f>
        <v>84.937861999999981</v>
      </c>
      <c r="F5" s="50">
        <f>CTP!F8+COV!O5</f>
        <v>284.15536509090907</v>
      </c>
      <c r="G5" s="50">
        <f>CTP!G8+COV!P5</f>
        <v>129.59556999999998</v>
      </c>
      <c r="H5" s="47"/>
      <c r="I5" s="181"/>
      <c r="J5" s="48">
        <v>2019</v>
      </c>
      <c r="K5" s="52">
        <f>(B5*'PROY TDPA'!C6)/1000</f>
        <v>37.557462072105665</v>
      </c>
      <c r="L5" s="53">
        <f>(C5*'PROY TDPA'!D6)/1000</f>
        <v>0.55039308659999997</v>
      </c>
      <c r="M5" s="51">
        <f>(D5*'PROY TDPA'!E6)/1000</f>
        <v>2.6494895999999999</v>
      </c>
      <c r="N5" s="49">
        <f>(E5*'PROY TDPA'!I6)/1000</f>
        <v>41.468362985639992</v>
      </c>
      <c r="O5" s="50">
        <f>(F5*'PROY TDPA'!J6)/1000</f>
        <v>0.58536005208727271</v>
      </c>
      <c r="P5" s="50">
        <f>(G5*'PROY TDPA'!K6)/1000</f>
        <v>2.9366356161999998</v>
      </c>
      <c r="Q5" s="47"/>
      <c r="R5" s="181"/>
      <c r="S5" s="48">
        <v>2019</v>
      </c>
      <c r="T5" s="52">
        <f t="shared" ref="T5:T20" si="0">(K5*365)/1000</f>
        <v>13.708473656318567</v>
      </c>
      <c r="U5" s="53">
        <f t="shared" ref="U5:U20" si="1">(L5*365)/1000</f>
        <v>0.20089347660899998</v>
      </c>
      <c r="V5" s="51">
        <f t="shared" ref="V5:V20" si="2">(M5*365)/1000</f>
        <v>0.96706370399999997</v>
      </c>
      <c r="W5" s="49">
        <f t="shared" ref="W5:W20" si="3">(N5*365)/1000</f>
        <v>15.135952489758596</v>
      </c>
      <c r="X5" s="50">
        <f t="shared" ref="X5:X20" si="4">(O5*365)/1000</f>
        <v>0.21365641901185456</v>
      </c>
      <c r="Y5" s="50">
        <f t="shared" ref="Y5:Y20" si="5">(P5*365)/1000</f>
        <v>1.0718719999129998</v>
      </c>
      <c r="Z5" s="47"/>
    </row>
    <row r="6" spans="1:26" x14ac:dyDescent="0.25">
      <c r="A6" s="48">
        <v>2020</v>
      </c>
      <c r="B6" s="52">
        <f>CTP!B9+COV!K6</f>
        <v>81.034442754716963</v>
      </c>
      <c r="C6" s="53">
        <f>CTP!C9+COV!L6</f>
        <v>270.64675</v>
      </c>
      <c r="D6" s="51">
        <f>CTP!D9+COV!M6</f>
        <v>128.82332199999999</v>
      </c>
      <c r="E6" s="49">
        <f>CTP!E9+COV!N6</f>
        <v>86.552523999999991</v>
      </c>
      <c r="F6" s="50">
        <f>CTP!F9+COV!O6</f>
        <v>288.24927936363633</v>
      </c>
      <c r="G6" s="50">
        <f>CTP!G9+COV!P6</f>
        <v>129.88237999999998</v>
      </c>
      <c r="H6" s="47"/>
      <c r="I6" s="181"/>
      <c r="J6" s="48">
        <v>2020</v>
      </c>
      <c r="K6" s="52">
        <f>(B6*'PROY TDPA'!C7)/1000</f>
        <v>39.288034225545012</v>
      </c>
      <c r="L6" s="53">
        <f>(C6*'PROY TDPA'!D7)/1000</f>
        <v>0.57425827414999997</v>
      </c>
      <c r="M6" s="51">
        <f>(D6*'PROY TDPA'!E7)/1000</f>
        <v>2.7333732461960003</v>
      </c>
      <c r="N6" s="49">
        <f>(E6*'PROY TDPA'!I7)/1000</f>
        <v>43.524373465298396</v>
      </c>
      <c r="O6" s="50">
        <f>(F6*'PROY TDPA'!J7)/1000</f>
        <v>0.61160732095376347</v>
      </c>
      <c r="P6" s="50">
        <f>(G6*'PROY TDPA'!K7)/1000</f>
        <v>3.0314287727239999</v>
      </c>
      <c r="Q6" s="47"/>
      <c r="R6" s="181"/>
      <c r="S6" s="48">
        <v>2020</v>
      </c>
      <c r="T6" s="52">
        <f t="shared" si="0"/>
        <v>14.34013249232393</v>
      </c>
      <c r="U6" s="53">
        <f t="shared" si="1"/>
        <v>0.20960427006474999</v>
      </c>
      <c r="V6" s="51">
        <f t="shared" si="2"/>
        <v>0.99768123486154014</v>
      </c>
      <c r="W6" s="49">
        <f t="shared" si="3"/>
        <v>15.886396314833915</v>
      </c>
      <c r="X6" s="50">
        <f t="shared" si="4"/>
        <v>0.22323667214812365</v>
      </c>
      <c r="Y6" s="50">
        <f t="shared" si="5"/>
        <v>1.1064715020442599</v>
      </c>
      <c r="Z6" s="47"/>
    </row>
    <row r="7" spans="1:26" x14ac:dyDescent="0.25">
      <c r="A7" s="48">
        <v>2021</v>
      </c>
      <c r="B7" s="52">
        <f>CTP!B10+COV!K7</f>
        <v>81.826026377358488</v>
      </c>
      <c r="C7" s="53">
        <f>CTP!C10+COV!L7</f>
        <v>274.90825209999997</v>
      </c>
      <c r="D7" s="51">
        <f>CTP!D10+COV!M7</f>
        <v>129.59556999999998</v>
      </c>
      <c r="E7" s="49">
        <f>CTP!E10+COV!N7</f>
        <v>88.296842999999996</v>
      </c>
      <c r="F7" s="50">
        <f>CTP!F10+COV!O7</f>
        <v>293.02302920454542</v>
      </c>
      <c r="G7" s="50">
        <f>CTP!G10+COV!P7</f>
        <v>130.50384</v>
      </c>
      <c r="H7" s="47"/>
      <c r="I7" s="181"/>
      <c r="J7" s="48">
        <v>2021</v>
      </c>
      <c r="K7" s="52">
        <f>(B7*'PROY TDPA'!C8)/1000</f>
        <v>40.861973304640081</v>
      </c>
      <c r="L7" s="53">
        <f>(C7*'PROY TDPA'!D8)/1000</f>
        <v>0.60079933918495332</v>
      </c>
      <c r="M7" s="51">
        <f>(D7*'PROY TDPA'!E8)/1000</f>
        <v>2.8322515683878002</v>
      </c>
      <c r="N7" s="49">
        <f>(E7*'PROY TDPA'!I8)/1000</f>
        <v>45.733579227048118</v>
      </c>
      <c r="O7" s="50">
        <f>(F7*'PROY TDPA'!J8)/1000</f>
        <v>0.64038835126719063</v>
      </c>
      <c r="P7" s="50">
        <f>(G7*'PROY TDPA'!K8)/1000</f>
        <v>3.1373115305769597</v>
      </c>
      <c r="Q7" s="47"/>
      <c r="R7" s="181"/>
      <c r="S7" s="48">
        <v>2021</v>
      </c>
      <c r="T7" s="52">
        <f t="shared" si="0"/>
        <v>14.914620256193629</v>
      </c>
      <c r="U7" s="53">
        <f t="shared" si="1"/>
        <v>0.21929175880250795</v>
      </c>
      <c r="V7" s="51">
        <f t="shared" si="2"/>
        <v>1.0337718224615471</v>
      </c>
      <c r="W7" s="49">
        <f t="shared" si="3"/>
        <v>16.692756417872562</v>
      </c>
      <c r="X7" s="50">
        <f t="shared" si="4"/>
        <v>0.23374174821252458</v>
      </c>
      <c r="Y7" s="50">
        <f t="shared" si="5"/>
        <v>1.1451187086605903</v>
      </c>
      <c r="Z7" s="47"/>
    </row>
    <row r="8" spans="1:26" x14ac:dyDescent="0.25">
      <c r="A8" s="48">
        <v>2022</v>
      </c>
      <c r="B8" s="52">
        <f>CTP!B11+COV!K8</f>
        <v>82.647223888679235</v>
      </c>
      <c r="C8" s="53">
        <f>CTP!C11+COV!L8</f>
        <v>278.67091918299997</v>
      </c>
      <c r="D8" s="51">
        <f>CTP!D11+COV!M8</f>
        <v>129.88237999999998</v>
      </c>
      <c r="E8" s="49">
        <f>CTP!E11+COV!N8</f>
        <v>89.383662350000009</v>
      </c>
      <c r="F8" s="50">
        <f>CTP!F11+COV!O8</f>
        <v>297.44358898068185</v>
      </c>
      <c r="G8" s="50">
        <f>CTP!G11+COV!P8</f>
        <v>131.56662399999999</v>
      </c>
      <c r="H8" s="47"/>
      <c r="I8" s="181"/>
      <c r="J8" s="48">
        <v>2022</v>
      </c>
      <c r="K8" s="52">
        <f>(B8*'PROY TDPA'!C9)/1000</f>
        <v>42.510221624199183</v>
      </c>
      <c r="L8" s="53">
        <f>(C8*'PROY TDPA'!D9)/1000</f>
        <v>0.62729314926252899</v>
      </c>
      <c r="M8" s="51">
        <f>(D8*'PROY TDPA'!E9)/1000</f>
        <v>2.9236752590753561</v>
      </c>
      <c r="N8" s="49">
        <f>(E8*'PROY TDPA'!I9)/1000</f>
        <v>47.685395136925415</v>
      </c>
      <c r="O8" s="50">
        <f>(F8*'PROY TDPA'!J9)/1000</f>
        <v>0.66955075975155276</v>
      </c>
      <c r="P8" s="50">
        <f>(G8*'PROY TDPA'!K9)/1000</f>
        <v>3.2577466771070633</v>
      </c>
      <c r="Q8" s="47"/>
      <c r="R8" s="181"/>
      <c r="S8" s="48">
        <v>2022</v>
      </c>
      <c r="T8" s="52">
        <f t="shared" si="0"/>
        <v>15.516230892832702</v>
      </c>
      <c r="U8" s="53">
        <f t="shared" si="1"/>
        <v>0.2289619994808231</v>
      </c>
      <c r="V8" s="51">
        <f t="shared" si="2"/>
        <v>1.0671414695625048</v>
      </c>
      <c r="W8" s="49">
        <f t="shared" si="3"/>
        <v>17.405169224977776</v>
      </c>
      <c r="X8" s="50">
        <f t="shared" si="4"/>
        <v>0.24438602730931674</v>
      </c>
      <c r="Y8" s="50">
        <f t="shared" si="5"/>
        <v>1.1890775371440783</v>
      </c>
      <c r="Z8" s="47"/>
    </row>
    <row r="9" spans="1:26" x14ac:dyDescent="0.25">
      <c r="A9" s="48">
        <v>2023</v>
      </c>
      <c r="B9" s="52">
        <f>CTP!B12+COV!K9</f>
        <v>84.089699865339611</v>
      </c>
      <c r="C9" s="53">
        <f>CTP!C12+COV!L9</f>
        <v>283.00118225848996</v>
      </c>
      <c r="D9" s="51">
        <f>CTP!D12+COV!M9</f>
        <v>130.50384</v>
      </c>
      <c r="E9" s="49">
        <f>CTP!E12+COV!N9</f>
        <v>90.516279540499994</v>
      </c>
      <c r="F9" s="50">
        <f>CTP!F12+COV!O9</f>
        <v>302.01903093010219</v>
      </c>
      <c r="G9" s="50">
        <f>CTP!G12+COV!P9</f>
        <v>131.95909599999999</v>
      </c>
      <c r="H9" s="47"/>
      <c r="I9" s="181"/>
      <c r="J9" s="48">
        <v>2023</v>
      </c>
      <c r="K9" s="52">
        <f>(B9*'PROY TDPA'!C10)/1000</f>
        <v>44.549735099087279</v>
      </c>
      <c r="L9" s="53">
        <f>(C9*'PROY TDPA'!D10)/1000</f>
        <v>0.65615186717703311</v>
      </c>
      <c r="M9" s="51">
        <f>(D9*'PROY TDPA'!E10)/1000</f>
        <v>3.0257943661719069</v>
      </c>
      <c r="N9" s="49">
        <f>(E9*'PROY TDPA'!I10)/1000</f>
        <v>49.73832550618836</v>
      </c>
      <c r="O9" s="50">
        <f>(F9*'PROY TDPA'!J10)/1000</f>
        <v>0.70024566500495466</v>
      </c>
      <c r="P9" s="50">
        <f>(G9*'PROY TDPA'!K10)/1000</f>
        <v>3.3654886949390255</v>
      </c>
      <c r="Q9" s="47"/>
      <c r="R9" s="181"/>
      <c r="S9" s="48">
        <v>2023</v>
      </c>
      <c r="T9" s="52">
        <f t="shared" si="0"/>
        <v>16.260653311166855</v>
      </c>
      <c r="U9" s="53">
        <f t="shared" si="1"/>
        <v>0.23949543151961708</v>
      </c>
      <c r="V9" s="51">
        <f t="shared" si="2"/>
        <v>1.104414943652746</v>
      </c>
      <c r="W9" s="49">
        <f t="shared" si="3"/>
        <v>18.15448880975875</v>
      </c>
      <c r="X9" s="50">
        <f t="shared" si="4"/>
        <v>0.25558966772680847</v>
      </c>
      <c r="Y9" s="50">
        <f t="shared" si="5"/>
        <v>1.2284033736527442</v>
      </c>
      <c r="Z9" s="47"/>
    </row>
    <row r="10" spans="1:26" x14ac:dyDescent="0.25">
      <c r="A10" s="48">
        <v>2024</v>
      </c>
      <c r="B10" s="52">
        <f>CTP!B13+COV!K10</f>
        <v>84.999794161299789</v>
      </c>
      <c r="C10" s="53">
        <f>CTP!C13+COV!L10</f>
        <v>287.06047104624463</v>
      </c>
      <c r="D10" s="51">
        <f>CTP!D13+COV!M10</f>
        <v>131.19388599999999</v>
      </c>
      <c r="E10" s="49">
        <f>CTP!E13+COV!N10</f>
        <v>91.697466446714984</v>
      </c>
      <c r="F10" s="50">
        <f>CTP!F13+COV!O10</f>
        <v>306.75520809800531</v>
      </c>
      <c r="G10" s="50">
        <f>CTP!G13+COV!P10</f>
        <v>132.372176</v>
      </c>
      <c r="H10" s="47"/>
      <c r="I10" s="181"/>
      <c r="J10" s="48">
        <v>2024</v>
      </c>
      <c r="K10" s="52">
        <f>(B10*'PROY TDPA'!C11)/1000</f>
        <v>46.382849136216088</v>
      </c>
      <c r="L10" s="53">
        <f>(C10*'PROY TDPA'!D11)/1000</f>
        <v>0.68553042939093001</v>
      </c>
      <c r="M10" s="51">
        <f>(D10*'PROY TDPA'!E11)/1000</f>
        <v>3.133047217377277</v>
      </c>
      <c r="N10" s="49">
        <f>(E10*'PROY TDPA'!I11)/1000</f>
        <v>51.899004367984112</v>
      </c>
      <c r="O10" s="50">
        <f>(F10*'PROY TDPA'!J11)/1000</f>
        <v>0.73256352140330916</v>
      </c>
      <c r="P10" s="50">
        <f>(G10*'PROY TDPA'!K11)/1000</f>
        <v>3.4773046164855015</v>
      </c>
      <c r="Q10" s="47"/>
      <c r="R10" s="181"/>
      <c r="S10" s="48">
        <v>2024</v>
      </c>
      <c r="T10" s="52">
        <f t="shared" si="0"/>
        <v>16.929739934718874</v>
      </c>
      <c r="U10" s="53">
        <f t="shared" si="1"/>
        <v>0.25021860672768947</v>
      </c>
      <c r="V10" s="51">
        <f t="shared" si="2"/>
        <v>1.1435622343427061</v>
      </c>
      <c r="W10" s="49">
        <f t="shared" si="3"/>
        <v>18.9431365943142</v>
      </c>
      <c r="X10" s="50">
        <f t="shared" si="4"/>
        <v>0.26738568531220785</v>
      </c>
      <c r="Y10" s="50">
        <f t="shared" si="5"/>
        <v>1.2692161850172081</v>
      </c>
      <c r="Z10" s="47"/>
    </row>
    <row r="11" spans="1:26" x14ac:dyDescent="0.25">
      <c r="A11" s="48">
        <v>2025</v>
      </c>
      <c r="B11" s="52">
        <f>CTP!B14+COV!K11</f>
        <v>87.317216126138788</v>
      </c>
      <c r="C11" s="53">
        <f>CTP!C14+COV!L11</f>
        <v>291.26086263763199</v>
      </c>
      <c r="D11" s="51">
        <f>CTP!D14+COV!M11</f>
        <v>131.56662399999999</v>
      </c>
      <c r="E11" s="49">
        <f>CTP!E14+COV!N11</f>
        <v>92.930141580116441</v>
      </c>
      <c r="F11" s="50">
        <f>CTP!F14+COV!O11</f>
        <v>311.65839936094545</v>
      </c>
      <c r="G11" s="50">
        <f>CTP!G14+COV!P11</f>
        <v>133.26480599999999</v>
      </c>
      <c r="H11" s="47"/>
      <c r="I11" s="181"/>
      <c r="J11" s="48">
        <v>2025</v>
      </c>
      <c r="K11" s="52">
        <f>(B11*'PROY TDPA'!C12)/1000</f>
        <v>49.076847086643255</v>
      </c>
      <c r="L11" s="53">
        <f>(C11*'PROY TDPA'!D12)/1000</f>
        <v>0.71642824595825327</v>
      </c>
      <c r="M11" s="51">
        <f>(D11*'PROY TDPA'!E12)/1000</f>
        <v>3.23620704839561</v>
      </c>
      <c r="N11" s="49">
        <f>(E11*'PROY TDPA'!I12)/1000</f>
        <v>54.174575056379055</v>
      </c>
      <c r="O11" s="50">
        <f>(F11*'PROY TDPA'!J12)/1000</f>
        <v>0.76660104062834777</v>
      </c>
      <c r="P11" s="50">
        <f>(G11*'PROY TDPA'!K12)/1000</f>
        <v>3.6057758457669387</v>
      </c>
      <c r="Q11" s="47"/>
      <c r="R11" s="181"/>
      <c r="S11" s="48">
        <v>2025</v>
      </c>
      <c r="T11" s="52">
        <f t="shared" si="0"/>
        <v>17.913049186624786</v>
      </c>
      <c r="U11" s="53">
        <f t="shared" si="1"/>
        <v>0.26149630977476246</v>
      </c>
      <c r="V11" s="51">
        <f t="shared" si="2"/>
        <v>1.1812155726643978</v>
      </c>
      <c r="W11" s="49">
        <f t="shared" si="3"/>
        <v>19.773719895578353</v>
      </c>
      <c r="X11" s="50">
        <f t="shared" si="4"/>
        <v>0.27980937982934695</v>
      </c>
      <c r="Y11" s="50">
        <f t="shared" si="5"/>
        <v>1.3161081837049327</v>
      </c>
      <c r="Z11" s="47"/>
    </row>
    <row r="12" spans="1:26" x14ac:dyDescent="0.25">
      <c r="A12" s="48">
        <v>2026</v>
      </c>
      <c r="B12" s="52">
        <f>CTP!B15+COV!K12</f>
        <v>88.362546829922977</v>
      </c>
      <c r="C12" s="53">
        <f>CTP!C15+COV!L12</f>
        <v>295.60742823676094</v>
      </c>
      <c r="D12" s="51">
        <f>CTP!D15+COV!M12</f>
        <v>131.95909599999999</v>
      </c>
      <c r="E12" s="49">
        <f>CTP!E15+COV!N12</f>
        <v>95.192294347519947</v>
      </c>
      <c r="F12" s="50">
        <f>CTP!F15+COV!O12</f>
        <v>316.73522054177386</v>
      </c>
      <c r="G12" s="50">
        <f>CTP!G15+COV!P12</f>
        <v>133.746748</v>
      </c>
      <c r="H12" s="47"/>
      <c r="I12" s="181"/>
      <c r="J12" s="48">
        <v>2026</v>
      </c>
      <c r="K12" s="52">
        <f>(B12*'PROY TDPA'!C13)/1000</f>
        <v>51.154309002186871</v>
      </c>
      <c r="L12" s="53">
        <f>(C12*'PROY TDPA'!D13)/1000</f>
        <v>0.74893329185253132</v>
      </c>
      <c r="M12" s="51">
        <f>(D12*'PROY TDPA'!E13)/1000</f>
        <v>3.3432366955951256</v>
      </c>
      <c r="N12" s="49">
        <f>(E12*'PROY TDPA'!I13)/1000</f>
        <v>57.158119717130766</v>
      </c>
      <c r="O12" s="50">
        <f>(F12*'PROY TDPA'!J13)/1000</f>
        <v>0.80246140220805495</v>
      </c>
      <c r="P12" s="50">
        <f>(G12*'PROY TDPA'!K13)/1000</f>
        <v>3.7273803346843577</v>
      </c>
      <c r="Q12" s="47"/>
      <c r="R12" s="181"/>
      <c r="S12" s="48">
        <v>2026</v>
      </c>
      <c r="T12" s="52">
        <f t="shared" si="0"/>
        <v>18.67132278579821</v>
      </c>
      <c r="U12" s="53">
        <f t="shared" si="1"/>
        <v>0.27336065152617389</v>
      </c>
      <c r="V12" s="51">
        <f t="shared" si="2"/>
        <v>1.2202813938922208</v>
      </c>
      <c r="W12" s="49">
        <f t="shared" si="3"/>
        <v>20.862713696752728</v>
      </c>
      <c r="X12" s="50">
        <f t="shared" si="4"/>
        <v>0.29289841180594006</v>
      </c>
      <c r="Y12" s="50">
        <f t="shared" si="5"/>
        <v>1.3604938221597906</v>
      </c>
      <c r="Z12" s="47"/>
    </row>
    <row r="13" spans="1:26" x14ac:dyDescent="0.25">
      <c r="A13" s="48">
        <v>2027</v>
      </c>
      <c r="B13" s="52">
        <f>CTP!B16+COV!K13</f>
        <v>89.451337294820661</v>
      </c>
      <c r="C13" s="53">
        <f>CTP!C16+COV!L13</f>
        <v>300.7199879838638</v>
      </c>
      <c r="D13" s="51">
        <f>CTP!D16+COV!M13</f>
        <v>132.372176</v>
      </c>
      <c r="E13" s="49">
        <f>CTP!E16+COV!N13</f>
        <v>96.588717317945537</v>
      </c>
      <c r="F13" s="50">
        <f>CTP!F16+COV!O13</f>
        <v>322.84670961802703</v>
      </c>
      <c r="G13" s="50">
        <f>CTP!G16+COV!P13</f>
        <v>134.78864799999999</v>
      </c>
      <c r="H13" s="47"/>
      <c r="I13" s="181"/>
      <c r="J13" s="48">
        <v>2027</v>
      </c>
      <c r="K13" s="52">
        <f>(B13*'PROY TDPA'!C14)/1000</f>
        <v>53.338163715095689</v>
      </c>
      <c r="L13" s="53">
        <f>(C13*'PROY TDPA'!D14)/1000</f>
        <v>0.78474275232559654</v>
      </c>
      <c r="M13" s="51">
        <f>(D13*'PROY TDPA'!E14)/1000</f>
        <v>3.4543133105985029</v>
      </c>
      <c r="N13" s="49">
        <f>(E13*'PROY TDPA'!I14)/1000</f>
        <v>59.736498534819482</v>
      </c>
      <c r="O13" s="50">
        <f>(F13*'PROY TDPA'!J14)/1000</f>
        <v>0.84248345839421768</v>
      </c>
      <c r="P13" s="50">
        <f>(G13*'PROY TDPA'!K14)/1000</f>
        <v>3.8691094946899858</v>
      </c>
      <c r="Q13" s="47"/>
      <c r="R13" s="181"/>
      <c r="S13" s="48">
        <v>2027</v>
      </c>
      <c r="T13" s="52">
        <f t="shared" si="0"/>
        <v>19.468429756009925</v>
      </c>
      <c r="U13" s="53">
        <f t="shared" si="1"/>
        <v>0.28643110459884275</v>
      </c>
      <c r="V13" s="51">
        <f t="shared" si="2"/>
        <v>1.2608243583684537</v>
      </c>
      <c r="W13" s="49">
        <f t="shared" si="3"/>
        <v>21.80382196520911</v>
      </c>
      <c r="X13" s="50">
        <f t="shared" si="4"/>
        <v>0.30750646231388945</v>
      </c>
      <c r="Y13" s="50">
        <f t="shared" si="5"/>
        <v>1.4122249655618448</v>
      </c>
      <c r="Z13" s="47"/>
    </row>
    <row r="14" spans="1:26" x14ac:dyDescent="0.25">
      <c r="A14" s="48">
        <v>2028</v>
      </c>
      <c r="B14" s="52">
        <f>CTP!B17+COV!K14</f>
        <v>90.585984733665271</v>
      </c>
      <c r="C14" s="53">
        <f>CTP!C17+COV!L14</f>
        <v>305.41719386337974</v>
      </c>
      <c r="D14" s="51">
        <f>CTP!D17+COV!M14</f>
        <v>133.746748</v>
      </c>
      <c r="E14" s="49">
        <f>CTP!E17+COV!N14</f>
        <v>98.051050497483914</v>
      </c>
      <c r="F14" s="50">
        <f>CTP!F17+COV!O14</f>
        <v>328.35097402656783</v>
      </c>
      <c r="G14" s="50">
        <f>CTP!G17+COV!P14</f>
        <v>135.351688</v>
      </c>
      <c r="H14" s="47"/>
      <c r="I14" s="181"/>
      <c r="J14" s="48">
        <v>2028</v>
      </c>
      <c r="K14" s="52">
        <f>(B14*'PROY TDPA'!C15)/1000</f>
        <v>55.63517480052333</v>
      </c>
      <c r="L14" s="53">
        <f>(C14*'PROY TDPA'!D15)/1000</f>
        <v>0.82091033873263031</v>
      </c>
      <c r="M14" s="51">
        <f>(D14*'PROY TDPA'!E15)/1000</f>
        <v>3.5948889064242144</v>
      </c>
      <c r="N14" s="49">
        <f>(E14*'PROY TDPA'!I15)/1000</f>
        <v>62.46012365557101</v>
      </c>
      <c r="O14" s="50">
        <f>(F14*'PROY TDPA'!J15)/1000</f>
        <v>0.8825525043358019</v>
      </c>
      <c r="P14" s="50">
        <f>(G14*'PROY TDPA'!K15)/1000</f>
        <v>4.0018297104516556</v>
      </c>
      <c r="Q14" s="47"/>
      <c r="R14" s="181"/>
      <c r="S14" s="48">
        <v>2028</v>
      </c>
      <c r="T14" s="52">
        <f t="shared" si="0"/>
        <v>20.306838802191013</v>
      </c>
      <c r="U14" s="53">
        <f t="shared" si="1"/>
        <v>0.29963227363741002</v>
      </c>
      <c r="V14" s="51">
        <f t="shared" si="2"/>
        <v>1.3121344508448383</v>
      </c>
      <c r="W14" s="49">
        <f t="shared" si="3"/>
        <v>22.797945134283417</v>
      </c>
      <c r="X14" s="50">
        <f t="shared" si="4"/>
        <v>0.32213166408256766</v>
      </c>
      <c r="Y14" s="50">
        <f t="shared" si="5"/>
        <v>1.4606678443148544</v>
      </c>
      <c r="Z14" s="47"/>
    </row>
    <row r="15" spans="1:26" x14ac:dyDescent="0.25">
      <c r="A15" s="48">
        <v>2029</v>
      </c>
      <c r="B15" s="52">
        <f>CTP!B18+COV!K15</f>
        <v>92.652416795675222</v>
      </c>
      <c r="C15" s="53">
        <f>CTP!C18+COV!L15</f>
        <v>310.28024469928113</v>
      </c>
      <c r="D15" s="51">
        <f>CTP!D18+COV!M15</f>
        <v>134.78864799999999</v>
      </c>
      <c r="E15" s="49">
        <f>CTP!E18+COV!N15</f>
        <v>99.583905612408401</v>
      </c>
      <c r="F15" s="50">
        <f>CTP!F18+COV!O15</f>
        <v>334.05596806736486</v>
      </c>
      <c r="G15" s="50">
        <f>CTP!G18+COV!P15</f>
        <v>135.945134</v>
      </c>
      <c r="H15" s="47"/>
      <c r="I15" s="181"/>
      <c r="J15" s="48">
        <v>2029</v>
      </c>
      <c r="K15" s="52">
        <f>(B15*'PROY TDPA'!C16)/1000</f>
        <v>58.61144438460483</v>
      </c>
      <c r="L15" s="53">
        <f>(C15*'PROY TDPA'!D16)/1000</f>
        <v>0.85900084825882839</v>
      </c>
      <c r="M15" s="51">
        <f>(D15*'PROY TDPA'!E16)/1000</f>
        <v>3.7315802390150972</v>
      </c>
      <c r="N15" s="49">
        <f>(E15*'PROY TDPA'!I16)/1000</f>
        <v>65.339674770540213</v>
      </c>
      <c r="O15" s="50">
        <f>(F15*'PROY TDPA'!J16)/1000</f>
        <v>0.92482317143298076</v>
      </c>
      <c r="P15" s="50">
        <f>(G15*'PROY TDPA'!K16)/1000</f>
        <v>4.1399568989454165</v>
      </c>
      <c r="Q15" s="47"/>
      <c r="R15" s="181"/>
      <c r="S15" s="48">
        <v>2029</v>
      </c>
      <c r="T15" s="52">
        <f t="shared" si="0"/>
        <v>21.393177200380762</v>
      </c>
      <c r="U15" s="53">
        <f t="shared" si="1"/>
        <v>0.31353530961447235</v>
      </c>
      <c r="V15" s="51">
        <f t="shared" si="2"/>
        <v>1.3620267872405105</v>
      </c>
      <c r="W15" s="49">
        <f t="shared" si="3"/>
        <v>23.848981291247178</v>
      </c>
      <c r="X15" s="50">
        <f t="shared" si="4"/>
        <v>0.33756045757303799</v>
      </c>
      <c r="Y15" s="50">
        <f t="shared" si="5"/>
        <v>1.5110842681150771</v>
      </c>
      <c r="Z15" s="47"/>
    </row>
    <row r="16" spans="1:26" x14ac:dyDescent="0.25">
      <c r="A16" s="48">
        <v>2030</v>
      </c>
      <c r="B16" s="52">
        <f>CTP!B19+COV!K16</f>
        <v>93.931451819545501</v>
      </c>
      <c r="C16" s="53">
        <f>CTP!C19+COV!L16</f>
        <v>315.31572124025956</v>
      </c>
      <c r="D16" s="51">
        <f>CTP!D19+COV!M16</f>
        <v>134.78864799999999</v>
      </c>
      <c r="E16" s="49">
        <f>CTP!E19+COV!N16</f>
        <v>102.46440240078067</v>
      </c>
      <c r="F16" s="50">
        <f>CTP!F19+COV!O16</f>
        <v>339.97083840938581</v>
      </c>
      <c r="G16" s="50">
        <f>CTP!G19+COV!P16</f>
        <v>137.23101800000001</v>
      </c>
      <c r="H16" s="47"/>
      <c r="I16" s="181"/>
      <c r="J16" s="48">
        <v>2030</v>
      </c>
      <c r="K16" s="52">
        <f>(B16*'PROY TDPA'!C17)/1000</f>
        <v>61.203172052385838</v>
      </c>
      <c r="L16" s="53">
        <f>(C16*'PROY TDPA'!D17)/1000</f>
        <v>0.89912964470411016</v>
      </c>
      <c r="M16" s="51">
        <f>(D16*'PROY TDPA'!E17)/1000</f>
        <v>3.8435276461855503</v>
      </c>
      <c r="N16" s="49">
        <f>(E16*'PROY TDPA'!I17)/1000</f>
        <v>69.246535450385792</v>
      </c>
      <c r="O16" s="50">
        <f>(F16*'PROY TDPA'!J17)/1000</f>
        <v>0.96943424814481005</v>
      </c>
      <c r="P16" s="50">
        <f>(G16*'PROY TDPA'!K17)/1000</f>
        <v>4.3044895943826473</v>
      </c>
      <c r="Q16" s="47"/>
      <c r="R16" s="181"/>
      <c r="S16" s="48">
        <v>2030</v>
      </c>
      <c r="T16" s="52">
        <f t="shared" si="0"/>
        <v>22.339157799120834</v>
      </c>
      <c r="U16" s="53">
        <f t="shared" si="1"/>
        <v>0.32818232031700023</v>
      </c>
      <c r="V16" s="51">
        <f t="shared" si="2"/>
        <v>1.4028875908577259</v>
      </c>
      <c r="W16" s="49">
        <f t="shared" si="3"/>
        <v>25.274985439390814</v>
      </c>
      <c r="X16" s="50">
        <f t="shared" si="4"/>
        <v>0.35384350057285563</v>
      </c>
      <c r="Y16" s="50">
        <f t="shared" si="5"/>
        <v>1.5711387019496663</v>
      </c>
      <c r="Z16" s="47"/>
    </row>
    <row r="17" spans="1:26" x14ac:dyDescent="0.25">
      <c r="A17" s="48">
        <v>2031</v>
      </c>
      <c r="B17" s="52">
        <f>CTP!B20+COV!K17</f>
        <v>95.26846309413186</v>
      </c>
      <c r="C17" s="53">
        <f>CTP!C20+COV!L17</f>
        <v>321.38462533746736</v>
      </c>
      <c r="D17" s="51">
        <f>CTP!D20+COV!M17</f>
        <v>135.351688</v>
      </c>
      <c r="E17" s="49">
        <f>CTP!E20+COV!N17</f>
        <v>104.22872091280409</v>
      </c>
      <c r="F17" s="50">
        <f>CTP!F20+COV!O17</f>
        <v>346.10545370166744</v>
      </c>
      <c r="G17" s="50">
        <f>CTP!G20+COV!P17</f>
        <v>137.92791800000001</v>
      </c>
      <c r="H17" s="47"/>
      <c r="I17" s="181"/>
      <c r="J17" s="48">
        <v>2031</v>
      </c>
      <c r="K17" s="52">
        <f>(B17*'PROY TDPA'!C18)/1000</f>
        <v>63.936562096279097</v>
      </c>
      <c r="L17" s="53">
        <f>(C17*'PROY TDPA'!D18)/1000</f>
        <v>0.94392831458614157</v>
      </c>
      <c r="M17" s="51">
        <f>(D17*'PROY TDPA'!E18)/1000</f>
        <v>3.9753703400115525</v>
      </c>
      <c r="N17" s="49">
        <f>(E17*'PROY TDPA'!I18)/1000</f>
        <v>72.552047130363405</v>
      </c>
      <c r="O17" s="50">
        <f>(F17*'PROY TDPA'!J18)/1000</f>
        <v>1.0165350543406966</v>
      </c>
      <c r="P17" s="50">
        <f>(G17*'PROY TDPA'!K18)/1000</f>
        <v>4.4561395474020244</v>
      </c>
      <c r="Q17" s="47"/>
      <c r="R17" s="181"/>
      <c r="S17" s="48">
        <v>2031</v>
      </c>
      <c r="T17" s="52">
        <f t="shared" si="0"/>
        <v>23.33684516514187</v>
      </c>
      <c r="U17" s="53">
        <f t="shared" si="1"/>
        <v>0.34453383482394168</v>
      </c>
      <c r="V17" s="51">
        <f t="shared" si="2"/>
        <v>1.4510101741042167</v>
      </c>
      <c r="W17" s="49">
        <f t="shared" si="3"/>
        <v>26.481497202582641</v>
      </c>
      <c r="X17" s="50">
        <f t="shared" si="4"/>
        <v>0.37103529483435427</v>
      </c>
      <c r="Y17" s="50">
        <f t="shared" si="5"/>
        <v>1.6264909348017389</v>
      </c>
      <c r="Z17" s="47"/>
    </row>
    <row r="18" spans="1:26" x14ac:dyDescent="0.25">
      <c r="A18" s="48">
        <v>2032</v>
      </c>
      <c r="B18" s="52">
        <f>CTP!B21+COV!K18</f>
        <v>96.667171126955807</v>
      </c>
      <c r="C18" s="53">
        <f>CTP!C21+COV!L18</f>
        <v>326.84502721759139</v>
      </c>
      <c r="D18" s="51">
        <f>CTP!D21+COV!M18</f>
        <v>135.945134</v>
      </c>
      <c r="E18" s="49">
        <f>CTP!E21+COV!N18</f>
        <v>106.08697982018822</v>
      </c>
      <c r="F18" s="50">
        <f>CTP!F21+COV!O18</f>
        <v>352.47040829271748</v>
      </c>
      <c r="G18" s="50">
        <f>CTP!G21+COV!P18</f>
        <v>137.92791800000001</v>
      </c>
      <c r="H18" s="47"/>
      <c r="I18" s="181"/>
      <c r="J18" s="48">
        <v>2032</v>
      </c>
      <c r="K18" s="52">
        <f>(B18*'PROY TDPA'!C19)/1000</f>
        <v>66.821520788291934</v>
      </c>
      <c r="L18" s="53">
        <f>(C18*'PROY TDPA'!D19)/1000</f>
        <v>0.98876485957863625</v>
      </c>
      <c r="M18" s="51">
        <f>(D18*'PROY TDPA'!E19)/1000</f>
        <v>4.1125842566490265</v>
      </c>
      <c r="N18" s="49">
        <f>(E18*'PROY TDPA'!I19)/1000</f>
        <v>76.060919842423999</v>
      </c>
      <c r="O18" s="50">
        <f>(F18*'PROY TDPA'!J19)/1000</f>
        <v>1.0662862357981009</v>
      </c>
      <c r="P18" s="50">
        <f>(G18*'PROY TDPA'!K19)/1000</f>
        <v>4.5898237338240859</v>
      </c>
      <c r="Q18" s="47"/>
      <c r="R18" s="181"/>
      <c r="S18" s="48">
        <v>2032</v>
      </c>
      <c r="T18" s="52">
        <f t="shared" si="0"/>
        <v>24.389855087726556</v>
      </c>
      <c r="U18" s="53">
        <f t="shared" si="1"/>
        <v>0.36089917374620223</v>
      </c>
      <c r="V18" s="51">
        <f t="shared" si="2"/>
        <v>1.5010932536768946</v>
      </c>
      <c r="W18" s="49">
        <f t="shared" si="3"/>
        <v>27.762235742484762</v>
      </c>
      <c r="X18" s="50">
        <f t="shared" si="4"/>
        <v>0.38919447606630686</v>
      </c>
      <c r="Y18" s="50">
        <f t="shared" si="5"/>
        <v>1.6752856628457915</v>
      </c>
      <c r="Z18" s="47"/>
    </row>
    <row r="19" spans="1:26" x14ac:dyDescent="0.25">
      <c r="A19" s="48">
        <v>2033</v>
      </c>
      <c r="B19" s="52">
        <f>CTP!B22+COV!K19</f>
        <v>98.131857920764489</v>
      </c>
      <c r="C19" s="53">
        <f>CTP!C22+COV!L19</f>
        <v>332.50484285411915</v>
      </c>
      <c r="D19" s="51">
        <f>CTP!D22+COV!M19</f>
        <v>137.23101800000001</v>
      </c>
      <c r="E19" s="49">
        <f>CTP!E22+COV!N19</f>
        <v>108.04682273479385</v>
      </c>
      <c r="F19" s="50">
        <f>CTP!F22+COV!O19</f>
        <v>359.07730206149904</v>
      </c>
      <c r="G19" s="50">
        <f>CTP!G22+COV!P19</f>
        <v>139.44209999999998</v>
      </c>
      <c r="H19" s="47"/>
      <c r="I19" s="181"/>
      <c r="J19" s="48">
        <v>2033</v>
      </c>
      <c r="K19" s="52">
        <f>(B19*'PROY TDPA'!C20)/1000</f>
        <v>69.869010387168373</v>
      </c>
      <c r="L19" s="53">
        <f>(C19*'PROY TDPA'!D20)/1000</f>
        <v>1.0360634220573508</v>
      </c>
      <c r="M19" s="51">
        <f>(D19*'PROY TDPA'!E20)/1000</f>
        <v>4.276029091819062</v>
      </c>
      <c r="N19" s="49">
        <f>(E19*'PROY TDPA'!I20)/1000</f>
        <v>79.790045482534552</v>
      </c>
      <c r="O19" s="50">
        <f>(F19*'PROY TDPA'!J20)/1000</f>
        <v>1.1188614733054525</v>
      </c>
      <c r="P19" s="50">
        <f>(G19*'PROY TDPA'!K20)/1000</f>
        <v>4.7794174626524821</v>
      </c>
      <c r="Q19" s="47"/>
      <c r="R19" s="181"/>
      <c r="S19" s="48">
        <v>2033</v>
      </c>
      <c r="T19" s="52">
        <f t="shared" si="0"/>
        <v>25.502188791316456</v>
      </c>
      <c r="U19" s="53">
        <f t="shared" si="1"/>
        <v>0.37816314905093307</v>
      </c>
      <c r="V19" s="51">
        <f t="shared" si="2"/>
        <v>1.5607506185139575</v>
      </c>
      <c r="W19" s="49">
        <f t="shared" si="3"/>
        <v>29.123366601125113</v>
      </c>
      <c r="X19" s="50">
        <f t="shared" si="4"/>
        <v>0.40838443775649019</v>
      </c>
      <c r="Y19" s="50">
        <f t="shared" si="5"/>
        <v>1.7444873738681561</v>
      </c>
      <c r="Z19" s="47"/>
    </row>
    <row r="20" spans="1:26" x14ac:dyDescent="0.25">
      <c r="A20" s="48">
        <v>2034</v>
      </c>
      <c r="B20" s="52">
        <f>CTP!B23+COV!K20</f>
        <v>99.667137258387413</v>
      </c>
      <c r="C20" s="53">
        <f>CTP!C23+COV!L20</f>
        <v>338.37317943974278</v>
      </c>
      <c r="D20" s="51">
        <f>CTP!D23+COV!M20</f>
        <v>137.92791800000001</v>
      </c>
      <c r="E20" s="49">
        <f>CTP!E23+COV!N20</f>
        <v>108.50286853683767</v>
      </c>
      <c r="F20" s="50">
        <f>CTP!F23+COV!O20</f>
        <v>365.93874436334391</v>
      </c>
      <c r="G20" s="50">
        <f>CTP!G23+COV!P20</f>
        <v>140.26526999999999</v>
      </c>
      <c r="H20" s="47"/>
      <c r="I20" s="181"/>
      <c r="J20" s="48">
        <v>2034</v>
      </c>
      <c r="K20" s="52">
        <f>(B20*'PROY TDPA'!C21)/1000</f>
        <v>73.090979094760186</v>
      </c>
      <c r="L20" s="53">
        <f>(C20*'PROY TDPA'!D21)/1000</f>
        <v>1.0859792397305701</v>
      </c>
      <c r="M20" s="51">
        <f>(D20*'PROY TDPA'!E21)/1000</f>
        <v>4.4266763629217936</v>
      </c>
      <c r="N20" s="49">
        <f>(E20*'PROY TDPA'!I21)/1000</f>
        <v>82.530629354030779</v>
      </c>
      <c r="O20" s="50">
        <f>(F20*'PROY TDPA'!J21)/1000</f>
        <v>1.1744485187911669</v>
      </c>
      <c r="P20" s="50">
        <f>(G20*'PROY TDPA'!K21)/1000</f>
        <v>4.9518608029204607</v>
      </c>
      <c r="Q20" s="47"/>
      <c r="R20" s="181"/>
      <c r="S20" s="48">
        <v>2034</v>
      </c>
      <c r="T20" s="52">
        <f t="shared" si="0"/>
        <v>26.678207369587469</v>
      </c>
      <c r="U20" s="53">
        <f t="shared" si="1"/>
        <v>0.39638242250165806</v>
      </c>
      <c r="V20" s="51">
        <f t="shared" si="2"/>
        <v>1.6157368724664545</v>
      </c>
      <c r="W20" s="49">
        <f t="shared" si="3"/>
        <v>30.123679714221236</v>
      </c>
      <c r="X20" s="50">
        <f t="shared" si="4"/>
        <v>0.42867370935877591</v>
      </c>
      <c r="Y20" s="50">
        <f t="shared" si="5"/>
        <v>1.8074291930659681</v>
      </c>
      <c r="Z20" s="47"/>
    </row>
    <row r="21" spans="1:26" x14ac:dyDescent="0.25">
      <c r="A21" s="46"/>
      <c r="B21" s="46"/>
      <c r="C21" s="46"/>
      <c r="D21" s="46"/>
      <c r="E21" s="46"/>
      <c r="F21" s="46"/>
      <c r="G21" s="46"/>
      <c r="H21" s="46"/>
      <c r="I21" s="181"/>
      <c r="J21" s="46"/>
      <c r="K21" s="46"/>
      <c r="L21" s="46"/>
      <c r="M21" s="46"/>
      <c r="N21" s="46"/>
      <c r="O21" s="46"/>
      <c r="P21" s="46"/>
      <c r="Q21" s="46"/>
      <c r="R21" s="181"/>
      <c r="S21" s="46"/>
      <c r="T21" s="46"/>
      <c r="U21" s="46"/>
      <c r="V21" s="46"/>
      <c r="W21" s="46"/>
      <c r="X21" s="46"/>
      <c r="Y21" s="46"/>
      <c r="Z21" s="46"/>
    </row>
  </sheetData>
  <mergeCells count="9">
    <mergeCell ref="A1:H1"/>
    <mergeCell ref="J1:Q1"/>
    <mergeCell ref="S1:Z1"/>
    <mergeCell ref="W3:Y3"/>
    <mergeCell ref="B3:D3"/>
    <mergeCell ref="E3:G3"/>
    <mergeCell ref="K3:M3"/>
    <mergeCell ref="N3:P3"/>
    <mergeCell ref="T3:V3"/>
  </mergeCells>
  <pageMargins left="0.7" right="0.7" top="0.75" bottom="0.75" header="0.3" footer="0.3"/>
  <pageSetup paperSize="11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0"/>
  <sheetViews>
    <sheetView tabSelected="1" topLeftCell="F1" zoomScale="80" zoomScaleNormal="80" workbookViewId="0">
      <selection activeCell="P14" sqref="P14"/>
    </sheetView>
  </sheetViews>
  <sheetFormatPr baseColWidth="10" defaultRowHeight="15" x14ac:dyDescent="0.25"/>
  <cols>
    <col min="1" max="1" width="3.140625" bestFit="1" customWidth="1"/>
    <col min="2" max="2" width="7.5703125" customWidth="1"/>
    <col min="5" max="5" width="12" customWidth="1"/>
    <col min="6" max="6" width="8.42578125" customWidth="1"/>
    <col min="7" max="7" width="18.28515625" customWidth="1"/>
    <col min="9" max="9" width="22.28515625" customWidth="1"/>
    <col min="10" max="10" width="5.140625" bestFit="1" customWidth="1"/>
    <col min="12" max="12" width="9" customWidth="1"/>
    <col min="16" max="16" width="12.28515625" customWidth="1"/>
  </cols>
  <sheetData>
    <row r="1" spans="1:17" ht="15.75" customHeight="1" x14ac:dyDescent="0.25">
      <c r="A1" s="190"/>
      <c r="B1" s="291"/>
      <c r="C1" s="291"/>
      <c r="D1" s="291"/>
      <c r="E1" s="291"/>
      <c r="F1" s="69"/>
      <c r="G1" s="288"/>
      <c r="H1" s="288"/>
      <c r="I1" s="288"/>
      <c r="J1" s="69"/>
      <c r="K1" s="69"/>
      <c r="L1" s="217" t="s">
        <v>24</v>
      </c>
      <c r="M1" s="288" t="s">
        <v>25</v>
      </c>
      <c r="N1" s="288"/>
      <c r="O1" s="288"/>
      <c r="P1" s="288"/>
      <c r="Q1" s="69"/>
    </row>
    <row r="2" spans="1:17" ht="18.75" x14ac:dyDescent="0.25">
      <c r="A2" s="190"/>
      <c r="B2" s="289"/>
      <c r="C2" s="290"/>
      <c r="D2" s="290"/>
      <c r="E2" s="290"/>
      <c r="F2" s="69"/>
      <c r="G2" s="90" t="s">
        <v>38</v>
      </c>
      <c r="H2" s="212">
        <v>33235.35</v>
      </c>
      <c r="I2" s="78" t="s">
        <v>39</v>
      </c>
      <c r="J2" s="79"/>
      <c r="K2" s="69"/>
      <c r="L2" s="217">
        <v>4.5999999999999996</v>
      </c>
      <c r="M2" s="289" t="s">
        <v>26</v>
      </c>
      <c r="N2" s="290" t="s">
        <v>27</v>
      </c>
      <c r="O2" s="290"/>
      <c r="P2" s="290"/>
      <c r="Q2" s="69"/>
    </row>
    <row r="3" spans="1:17" x14ac:dyDescent="0.25">
      <c r="A3" s="190"/>
      <c r="B3" s="289"/>
      <c r="C3" s="71"/>
      <c r="D3" s="71"/>
      <c r="E3" s="71"/>
      <c r="F3" s="69"/>
      <c r="G3" s="91" t="s">
        <v>40</v>
      </c>
      <c r="H3" s="213">
        <v>140206.78</v>
      </c>
      <c r="I3" s="82" t="s">
        <v>39</v>
      </c>
      <c r="J3" s="83"/>
      <c r="K3" s="69"/>
      <c r="L3" s="136"/>
      <c r="M3" s="289"/>
      <c r="N3" s="88" t="s">
        <v>28</v>
      </c>
      <c r="O3" s="89" t="s">
        <v>29</v>
      </c>
      <c r="P3" s="88" t="s">
        <v>30</v>
      </c>
      <c r="Q3" s="69"/>
    </row>
    <row r="4" spans="1:17" x14ac:dyDescent="0.25">
      <c r="A4" s="191"/>
      <c r="B4" s="145"/>
      <c r="C4" s="146"/>
      <c r="D4" s="73"/>
      <c r="E4" s="73"/>
      <c r="F4" s="69"/>
      <c r="G4" s="91" t="s">
        <v>41</v>
      </c>
      <c r="H4" s="213">
        <v>1628715.82</v>
      </c>
      <c r="I4" s="82" t="s">
        <v>39</v>
      </c>
      <c r="J4" s="83"/>
      <c r="K4" s="69"/>
      <c r="L4" s="217"/>
      <c r="M4" s="72">
        <v>2019</v>
      </c>
      <c r="N4" s="73"/>
      <c r="O4" s="74"/>
      <c r="Q4" s="69"/>
    </row>
    <row r="5" spans="1:17" x14ac:dyDescent="0.25">
      <c r="A5" s="191"/>
      <c r="B5" s="145"/>
      <c r="C5" s="146"/>
      <c r="D5" s="146"/>
      <c r="E5" s="146"/>
      <c r="F5" s="69"/>
      <c r="G5" s="91" t="s">
        <v>37</v>
      </c>
      <c r="H5" s="213">
        <v>3403495.15</v>
      </c>
      <c r="I5" s="82" t="s">
        <v>39</v>
      </c>
      <c r="J5" s="83"/>
      <c r="K5" s="69"/>
      <c r="L5" s="217"/>
      <c r="M5" s="72">
        <v>2020</v>
      </c>
      <c r="N5" s="73">
        <f>($H$2*$H$8)*$L$2</f>
        <v>829934.16857142863</v>
      </c>
      <c r="O5" s="74"/>
      <c r="P5" s="73"/>
      <c r="Q5" s="69"/>
    </row>
    <row r="6" spans="1:17" x14ac:dyDescent="0.25">
      <c r="A6" s="191"/>
      <c r="B6" s="145"/>
      <c r="C6" s="146"/>
      <c r="D6" s="192"/>
      <c r="E6" s="192"/>
      <c r="F6" s="69"/>
      <c r="G6" s="92"/>
      <c r="H6" s="84"/>
      <c r="I6" s="84"/>
      <c r="J6" s="85"/>
      <c r="K6" s="75"/>
      <c r="L6" s="218"/>
      <c r="M6" s="72">
        <v>2021</v>
      </c>
      <c r="N6" s="73">
        <f>($H$2*$H$8)*$L$2</f>
        <v>829934.16857142863</v>
      </c>
      <c r="O6" s="74"/>
      <c r="P6" s="73"/>
      <c r="Q6" s="69"/>
    </row>
    <row r="7" spans="1:17" x14ac:dyDescent="0.25">
      <c r="A7" s="191"/>
      <c r="B7" s="145"/>
      <c r="C7" s="146"/>
      <c r="D7" s="146"/>
      <c r="E7" s="146"/>
      <c r="F7" s="69"/>
      <c r="G7" s="69"/>
      <c r="H7" s="69"/>
      <c r="I7" s="80"/>
      <c r="J7" s="86"/>
      <c r="K7" s="75"/>
      <c r="L7" s="75"/>
      <c r="M7" s="72">
        <v>2022</v>
      </c>
      <c r="N7" s="73">
        <f>($H$2*$H$8)*$L$2</f>
        <v>829934.16857142863</v>
      </c>
      <c r="O7" s="74"/>
      <c r="Q7" s="69"/>
    </row>
    <row r="8" spans="1:17" x14ac:dyDescent="0.25">
      <c r="A8" s="191"/>
      <c r="B8" s="145"/>
      <c r="C8" s="146"/>
      <c r="D8" s="146"/>
      <c r="E8" s="146"/>
      <c r="F8" s="69"/>
      <c r="G8" s="66" t="s">
        <v>42</v>
      </c>
      <c r="H8" s="214">
        <f>I8/3.5</f>
        <v>5.4285714285714288</v>
      </c>
      <c r="I8" s="214">
        <v>19</v>
      </c>
      <c r="J8" s="68" t="s">
        <v>43</v>
      </c>
      <c r="K8" s="75"/>
      <c r="L8" s="75"/>
      <c r="M8" s="72">
        <v>2023</v>
      </c>
      <c r="N8" s="73">
        <f>($H$2*$H$8)*$L$2</f>
        <v>829934.16857142863</v>
      </c>
      <c r="P8" s="73"/>
      <c r="Q8" s="69"/>
    </row>
    <row r="9" spans="1:17" x14ac:dyDescent="0.25">
      <c r="A9" s="191"/>
      <c r="B9" s="145"/>
      <c r="C9" s="146"/>
      <c r="D9" s="146"/>
      <c r="E9" s="146"/>
      <c r="F9" s="69"/>
      <c r="G9" s="69"/>
      <c r="H9" s="69"/>
      <c r="I9" s="69"/>
      <c r="J9" s="69"/>
      <c r="K9" s="75"/>
      <c r="L9" s="75"/>
      <c r="M9" s="72">
        <v>2024</v>
      </c>
      <c r="N9" s="73"/>
      <c r="O9" s="74">
        <f>($H$3*$H$8)*$L$2</f>
        <v>3501163.5919999997</v>
      </c>
      <c r="P9" s="73"/>
      <c r="Q9" s="69"/>
    </row>
    <row r="10" spans="1:17" x14ac:dyDescent="0.25">
      <c r="A10" s="191"/>
      <c r="B10" s="145"/>
      <c r="C10" s="146"/>
      <c r="D10" s="146"/>
      <c r="E10" s="146"/>
      <c r="F10" s="69"/>
      <c r="K10" s="75"/>
      <c r="L10" s="75"/>
      <c r="M10" s="72">
        <v>2025</v>
      </c>
      <c r="N10" s="73">
        <f>($H$2*$H$8)*$L$2</f>
        <v>829934.16857142863</v>
      </c>
      <c r="O10" s="74"/>
      <c r="P10" s="73"/>
      <c r="Q10" s="69"/>
    </row>
    <row r="11" spans="1:17" x14ac:dyDescent="0.25">
      <c r="A11" s="191"/>
      <c r="B11" s="145"/>
      <c r="C11" s="146"/>
      <c r="D11" s="146"/>
      <c r="E11" s="146"/>
      <c r="F11" s="69"/>
      <c r="K11" s="82"/>
      <c r="L11" s="82"/>
      <c r="M11" s="72">
        <v>2026</v>
      </c>
      <c r="N11" s="73">
        <f>($H$2*$H$8)*$L$2</f>
        <v>829934.16857142863</v>
      </c>
      <c r="P11" s="73"/>
      <c r="Q11" s="69"/>
    </row>
    <row r="12" spans="1:17" ht="15.75" thickBot="1" x14ac:dyDescent="0.3">
      <c r="A12" s="191"/>
      <c r="B12" s="145"/>
      <c r="C12" s="146"/>
      <c r="D12" s="146"/>
      <c r="E12" s="146"/>
      <c r="F12" s="69"/>
      <c r="G12" s="70" t="s">
        <v>31</v>
      </c>
      <c r="H12" s="70" t="s">
        <v>32</v>
      </c>
      <c r="I12" s="70" t="s">
        <v>33</v>
      </c>
      <c r="K12" s="82"/>
      <c r="L12" s="82"/>
      <c r="M12" s="72">
        <v>2027</v>
      </c>
      <c r="N12" s="73">
        <f>($H$2*$H$8)*$L$2</f>
        <v>829934.16857142863</v>
      </c>
      <c r="O12" s="74"/>
      <c r="Q12" s="69"/>
    </row>
    <row r="13" spans="1:17" ht="15.75" thickTop="1" x14ac:dyDescent="0.25">
      <c r="A13" s="191"/>
      <c r="B13" s="145"/>
      <c r="C13" s="146"/>
      <c r="D13" s="146"/>
      <c r="E13" s="146"/>
      <c r="F13" s="69"/>
      <c r="G13" s="195" t="s">
        <v>34</v>
      </c>
      <c r="H13" s="196">
        <f>N5/1000000</f>
        <v>0.82993416857142865</v>
      </c>
      <c r="I13" s="197" t="s">
        <v>35</v>
      </c>
      <c r="K13" s="82"/>
      <c r="L13" s="82"/>
      <c r="M13" s="72">
        <v>2028</v>
      </c>
      <c r="N13" s="73">
        <f>($H$2*$H$8)*$L$2</f>
        <v>829934.16857142863</v>
      </c>
      <c r="O13" s="74"/>
      <c r="P13" s="73"/>
      <c r="Q13" s="69"/>
    </row>
    <row r="14" spans="1:17" x14ac:dyDescent="0.25">
      <c r="A14" s="191"/>
      <c r="B14" s="145"/>
      <c r="C14" s="146"/>
      <c r="D14" s="146"/>
      <c r="E14" s="146"/>
      <c r="F14" s="69"/>
      <c r="G14" s="191" t="s">
        <v>36</v>
      </c>
      <c r="H14" s="198">
        <f>O9/1000000</f>
        <v>3.5011635919999997</v>
      </c>
      <c r="I14" s="199" t="s">
        <v>59</v>
      </c>
      <c r="K14" s="82"/>
      <c r="L14" s="82"/>
      <c r="M14" s="72">
        <v>2029</v>
      </c>
      <c r="N14" s="73"/>
      <c r="O14" s="74"/>
      <c r="P14" s="73">
        <f>($H$4*$H$8)*$L$2</f>
        <v>40671360.762285717</v>
      </c>
      <c r="Q14" s="69"/>
    </row>
    <row r="15" spans="1:17" x14ac:dyDescent="0.25">
      <c r="A15" s="191"/>
      <c r="B15" s="145"/>
      <c r="C15" s="146"/>
      <c r="D15" s="146"/>
      <c r="E15" s="146"/>
      <c r="F15" s="69"/>
      <c r="G15" s="215" t="s">
        <v>37</v>
      </c>
      <c r="H15" s="198">
        <f>P14/1000000</f>
        <v>40.671360762285715</v>
      </c>
      <c r="I15" s="199">
        <v>2034</v>
      </c>
      <c r="K15" s="87"/>
      <c r="L15" s="87"/>
      <c r="M15" s="72">
        <v>2030</v>
      </c>
      <c r="N15" s="73">
        <f t="shared" ref="N15" si="0">($H$2*$H$8)*$L$2</f>
        <v>829934.16857142863</v>
      </c>
      <c r="Q15" s="69"/>
    </row>
    <row r="16" spans="1:17" ht="15.75" thickBot="1" x14ac:dyDescent="0.3">
      <c r="A16" s="191"/>
      <c r="B16" s="145"/>
      <c r="C16" s="146"/>
      <c r="D16" s="146"/>
      <c r="E16" s="146"/>
      <c r="F16" s="69"/>
      <c r="G16" s="216"/>
      <c r="H16" s="200"/>
      <c r="I16" s="201"/>
      <c r="J16" s="65"/>
      <c r="K16" s="75"/>
      <c r="L16" s="75"/>
      <c r="M16" s="72">
        <v>2031</v>
      </c>
      <c r="N16" s="73">
        <f t="shared" ref="N16:N18" si="1">($H$2*$H$8)*$L$2</f>
        <v>829934.16857142863</v>
      </c>
      <c r="P16" s="73"/>
      <c r="Q16" s="69"/>
    </row>
    <row r="17" spans="1:17" ht="15.75" thickTop="1" x14ac:dyDescent="0.25">
      <c r="A17" s="191"/>
      <c r="B17" s="145"/>
      <c r="C17" s="146"/>
      <c r="D17" s="146"/>
      <c r="E17" s="146"/>
      <c r="F17" s="69"/>
      <c r="G17" s="80"/>
      <c r="H17" s="81"/>
      <c r="I17" s="82"/>
      <c r="J17" s="67"/>
      <c r="K17" s="69"/>
      <c r="L17" s="69"/>
      <c r="M17" s="72">
        <v>2032</v>
      </c>
      <c r="N17" s="73">
        <f t="shared" si="1"/>
        <v>829934.16857142863</v>
      </c>
      <c r="O17" s="74"/>
      <c r="P17" s="73"/>
      <c r="Q17" s="69"/>
    </row>
    <row r="18" spans="1:17" x14ac:dyDescent="0.25">
      <c r="A18" s="191"/>
      <c r="B18" s="145"/>
      <c r="C18" s="146"/>
      <c r="D18" s="146"/>
      <c r="E18" s="146"/>
      <c r="F18" s="69"/>
      <c r="G18" s="80"/>
      <c r="H18" s="87"/>
      <c r="I18" s="87"/>
      <c r="J18" s="194"/>
      <c r="K18" s="69"/>
      <c r="L18" s="69"/>
      <c r="M18" s="72">
        <v>2033</v>
      </c>
      <c r="N18" s="73">
        <f t="shared" si="1"/>
        <v>829934.16857142863</v>
      </c>
      <c r="O18" s="74"/>
      <c r="P18" s="73"/>
      <c r="Q18" s="69"/>
    </row>
    <row r="19" spans="1:17" ht="15.75" thickBot="1" x14ac:dyDescent="0.3">
      <c r="A19" s="191"/>
      <c r="B19" s="145"/>
      <c r="C19" s="146"/>
      <c r="D19" s="146"/>
      <c r="E19" s="146"/>
      <c r="F19" s="69"/>
      <c r="G19" s="80"/>
      <c r="H19" s="81"/>
      <c r="I19" s="82"/>
      <c r="J19" s="67"/>
      <c r="K19" s="69"/>
      <c r="L19" s="69"/>
      <c r="M19" s="72">
        <v>2034</v>
      </c>
      <c r="N19" s="73"/>
      <c r="O19" s="74">
        <f>($H$3*$H$8)*$L$2</f>
        <v>3501163.5919999997</v>
      </c>
      <c r="P19" s="73"/>
      <c r="Q19" s="69"/>
    </row>
    <row r="20" spans="1:17" ht="15.75" thickTop="1" x14ac:dyDescent="0.25">
      <c r="A20" s="191"/>
      <c r="B20" s="145"/>
      <c r="C20" s="146"/>
      <c r="D20" s="146"/>
      <c r="E20" s="146"/>
      <c r="F20" s="69"/>
      <c r="K20" s="69"/>
      <c r="L20" s="69"/>
      <c r="M20" s="144"/>
      <c r="N20" s="144"/>
      <c r="O20" s="144"/>
      <c r="P20" s="144"/>
      <c r="Q20" s="69"/>
    </row>
    <row r="21" spans="1:17" x14ac:dyDescent="0.25">
      <c r="A21" s="191"/>
      <c r="B21" s="145"/>
      <c r="C21" s="146"/>
      <c r="D21" s="146"/>
      <c r="E21" s="146"/>
      <c r="F21" s="69"/>
      <c r="G21" s="69"/>
      <c r="H21" s="69"/>
      <c r="I21" s="69"/>
      <c r="J21" s="69"/>
      <c r="K21" s="69"/>
      <c r="L21" s="69"/>
      <c r="Q21" s="69"/>
    </row>
    <row r="22" spans="1:17" x14ac:dyDescent="0.25">
      <c r="A22" s="191"/>
      <c r="B22" s="145"/>
      <c r="C22" s="146"/>
      <c r="D22" s="146"/>
      <c r="E22" s="146"/>
      <c r="F22" s="69"/>
      <c r="G22" s="80"/>
      <c r="H22" s="81"/>
      <c r="I22" s="82"/>
      <c r="J22" s="67"/>
      <c r="K22" s="75"/>
      <c r="L22" s="75"/>
      <c r="M22" s="65"/>
      <c r="N22" s="65"/>
      <c r="O22" s="65"/>
      <c r="P22" s="65"/>
      <c r="Q22" s="69"/>
    </row>
    <row r="23" spans="1:17" x14ac:dyDescent="0.25">
      <c r="A23" s="191"/>
      <c r="B23" s="145"/>
      <c r="C23" s="146"/>
      <c r="D23" s="146"/>
      <c r="E23" s="146"/>
      <c r="F23" s="69"/>
      <c r="G23" s="80"/>
      <c r="H23" s="81"/>
      <c r="I23" s="82"/>
      <c r="J23" s="67"/>
      <c r="K23" s="76"/>
      <c r="L23" s="76"/>
      <c r="M23" s="72"/>
      <c r="N23" s="73"/>
      <c r="O23" s="74"/>
      <c r="P23" s="65"/>
      <c r="Q23" s="69"/>
    </row>
    <row r="24" spans="1:17" x14ac:dyDescent="0.25">
      <c r="A24" s="191"/>
      <c r="B24" s="145"/>
      <c r="C24" s="146"/>
      <c r="D24" s="146"/>
      <c r="E24" s="146"/>
      <c r="F24" s="69"/>
      <c r="G24" s="80"/>
      <c r="H24" s="81"/>
      <c r="I24" s="82"/>
      <c r="J24" s="65"/>
      <c r="K24" s="76"/>
      <c r="L24" s="76"/>
      <c r="M24" s="72"/>
      <c r="N24" s="73"/>
      <c r="O24" s="74"/>
      <c r="P24" s="73"/>
      <c r="Q24" s="69"/>
    </row>
    <row r="25" spans="1:17" x14ac:dyDescent="0.25">
      <c r="A25" s="191"/>
      <c r="B25" s="145"/>
      <c r="C25" s="146"/>
      <c r="D25" s="146"/>
      <c r="E25" s="146"/>
      <c r="F25" s="69"/>
      <c r="G25" s="80"/>
      <c r="H25" s="81"/>
      <c r="I25" s="82"/>
      <c r="J25" s="67"/>
      <c r="K25" s="76"/>
      <c r="L25" s="76"/>
      <c r="M25" s="72"/>
      <c r="N25" s="73"/>
      <c r="O25" s="74"/>
      <c r="P25" s="73"/>
      <c r="Q25" s="69"/>
    </row>
    <row r="26" spans="1:17" x14ac:dyDescent="0.25">
      <c r="A26" s="191"/>
      <c r="B26" s="145"/>
      <c r="C26" s="146"/>
      <c r="D26" s="146"/>
      <c r="E26" s="146"/>
      <c r="F26" s="69"/>
      <c r="K26" s="82"/>
      <c r="L26" s="82"/>
      <c r="M26" s="72"/>
      <c r="O26" s="74"/>
      <c r="P26" s="73"/>
      <c r="Q26" s="69"/>
    </row>
    <row r="27" spans="1:17" x14ac:dyDescent="0.25">
      <c r="A27" s="191"/>
      <c r="B27" s="145"/>
      <c r="C27" s="146"/>
      <c r="D27" s="146"/>
      <c r="E27" s="146"/>
      <c r="F27" s="69"/>
      <c r="G27" s="69"/>
      <c r="H27" s="69"/>
      <c r="I27" s="80"/>
      <c r="J27" s="86"/>
      <c r="K27" s="87"/>
      <c r="L27" s="87"/>
      <c r="M27" s="72"/>
      <c r="N27" s="73"/>
      <c r="P27" s="73"/>
      <c r="Q27" s="69"/>
    </row>
    <row r="28" spans="1:17" x14ac:dyDescent="0.25">
      <c r="A28" s="191"/>
      <c r="B28" s="145"/>
      <c r="C28" s="146"/>
      <c r="D28" s="146"/>
      <c r="E28" s="146"/>
      <c r="F28" s="69"/>
      <c r="G28" s="69"/>
      <c r="H28" s="69"/>
      <c r="I28" s="69"/>
      <c r="J28" s="69"/>
      <c r="K28" s="75"/>
      <c r="L28" s="75"/>
      <c r="M28" s="72"/>
      <c r="N28" s="73"/>
      <c r="O28" s="74"/>
      <c r="P28" s="73"/>
      <c r="Q28" s="69"/>
    </row>
    <row r="29" spans="1:17" x14ac:dyDescent="0.25">
      <c r="A29" s="191"/>
      <c r="B29" s="145"/>
      <c r="C29" s="146"/>
      <c r="D29" s="146"/>
      <c r="E29" s="146"/>
      <c r="F29" s="69"/>
      <c r="G29" s="69"/>
      <c r="H29" s="69"/>
      <c r="I29" s="69"/>
      <c r="J29" s="69"/>
      <c r="K29" s="69"/>
      <c r="L29" s="69"/>
      <c r="M29" s="72"/>
      <c r="N29" s="73"/>
      <c r="O29" s="74"/>
      <c r="P29" s="73"/>
      <c r="Q29" s="69"/>
    </row>
    <row r="30" spans="1:17" x14ac:dyDescent="0.25">
      <c r="A30" s="191"/>
      <c r="B30" s="145"/>
      <c r="C30" s="146"/>
      <c r="D30" s="146"/>
      <c r="E30" s="146"/>
      <c r="F30" s="69"/>
      <c r="G30" s="69"/>
      <c r="H30" s="69"/>
      <c r="I30" s="69"/>
      <c r="J30" s="69"/>
      <c r="K30" s="69"/>
      <c r="L30" s="69"/>
      <c r="M30" s="72"/>
      <c r="N30" s="73"/>
      <c r="O30" s="74"/>
      <c r="P30" s="73"/>
      <c r="Q30" s="69"/>
    </row>
    <row r="31" spans="1:17" x14ac:dyDescent="0.25">
      <c r="A31" s="191"/>
      <c r="B31" s="145"/>
      <c r="C31" s="146"/>
      <c r="D31" s="146"/>
      <c r="E31" s="146"/>
      <c r="F31" s="69"/>
      <c r="G31" s="69"/>
      <c r="H31" s="69"/>
      <c r="I31" s="69"/>
      <c r="J31" s="69"/>
      <c r="K31" s="69"/>
      <c r="L31" s="69"/>
      <c r="M31" s="72"/>
      <c r="N31" s="73"/>
      <c r="O31" s="74"/>
      <c r="P31" s="73"/>
      <c r="Q31" s="69"/>
    </row>
    <row r="32" spans="1:17" x14ac:dyDescent="0.25">
      <c r="A32" s="191"/>
      <c r="B32" s="145"/>
      <c r="C32" s="146"/>
      <c r="D32" s="146"/>
      <c r="E32" s="146"/>
      <c r="F32" s="69"/>
      <c r="G32" s="69"/>
      <c r="H32" s="69"/>
      <c r="I32" s="69"/>
      <c r="J32" s="69"/>
      <c r="K32" s="75"/>
      <c r="L32" s="75"/>
      <c r="M32" s="72"/>
      <c r="N32" s="73"/>
      <c r="O32" s="74"/>
      <c r="P32" s="73"/>
      <c r="Q32" s="69"/>
    </row>
    <row r="33" spans="1:17" x14ac:dyDescent="0.25">
      <c r="A33" s="191"/>
      <c r="B33" s="145"/>
      <c r="C33" s="146"/>
      <c r="D33" s="146"/>
      <c r="E33" s="146"/>
      <c r="F33" s="69"/>
      <c r="G33" s="69"/>
      <c r="H33" s="69"/>
      <c r="I33" s="69"/>
      <c r="J33" s="69"/>
      <c r="K33" s="75"/>
      <c r="L33" s="75"/>
      <c r="M33" s="72"/>
      <c r="N33" s="73"/>
      <c r="O33" s="74"/>
      <c r="P33" s="73"/>
      <c r="Q33" s="69"/>
    </row>
    <row r="34" spans="1:17" x14ac:dyDescent="0.25">
      <c r="A34" s="191"/>
      <c r="B34" s="145"/>
      <c r="C34" s="146"/>
      <c r="D34" s="146"/>
      <c r="E34" s="146"/>
      <c r="F34" s="69"/>
      <c r="G34" s="69"/>
      <c r="H34" s="69"/>
      <c r="I34" s="69"/>
      <c r="J34" s="69"/>
      <c r="K34" s="75"/>
      <c r="L34" s="75"/>
      <c r="M34" s="69"/>
      <c r="N34" s="69"/>
      <c r="O34" s="69"/>
      <c r="P34" s="69"/>
      <c r="Q34" s="69"/>
    </row>
    <row r="35" spans="1:17" x14ac:dyDescent="0.25">
      <c r="A35" s="190"/>
      <c r="B35" s="190"/>
      <c r="C35" s="193"/>
      <c r="D35" s="193"/>
      <c r="E35" s="193"/>
      <c r="F35" s="75"/>
      <c r="G35" s="76"/>
      <c r="H35" s="69"/>
      <c r="I35" s="69"/>
      <c r="J35" s="69"/>
      <c r="K35" s="69"/>
      <c r="L35" s="69"/>
      <c r="M35" s="69"/>
      <c r="N35" s="69"/>
      <c r="O35" s="69"/>
      <c r="P35" s="69"/>
      <c r="Q35" s="69"/>
    </row>
    <row r="36" spans="1:17" x14ac:dyDescent="0.25">
      <c r="A36" s="190"/>
      <c r="B36" s="190"/>
      <c r="C36" s="190"/>
      <c r="D36" s="190"/>
      <c r="E36" s="190"/>
      <c r="F36" s="69"/>
      <c r="G36" s="69"/>
      <c r="H36" s="69"/>
      <c r="I36" s="69"/>
      <c r="J36" s="69"/>
      <c r="K36" s="77"/>
      <c r="L36" s="77"/>
      <c r="Q36" s="69"/>
    </row>
    <row r="37" spans="1:17" x14ac:dyDescent="0.25">
      <c r="A37" s="65"/>
      <c r="B37" s="65"/>
      <c r="C37" s="65"/>
      <c r="D37" s="65"/>
      <c r="E37" s="65"/>
    </row>
    <row r="40" spans="1:17" x14ac:dyDescent="0.25">
      <c r="N40" s="143"/>
    </row>
  </sheetData>
  <mergeCells count="7">
    <mergeCell ref="M1:P1"/>
    <mergeCell ref="M2:M3"/>
    <mergeCell ref="N2:P2"/>
    <mergeCell ref="B1:E1"/>
    <mergeCell ref="G1:I1"/>
    <mergeCell ref="B2:B3"/>
    <mergeCell ref="C2:E2"/>
  </mergeCells>
  <pageMargins left="0.7" right="0.7" top="0.75" bottom="0.75" header="0.3" footer="0.3"/>
  <pageSetup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PROY TDPA</vt:lpstr>
      <vt:lpstr>Velocidad</vt:lpstr>
      <vt:lpstr>Tiempo</vt:lpstr>
      <vt:lpstr>CTP</vt:lpstr>
      <vt:lpstr>COV</vt:lpstr>
      <vt:lpstr>CGV</vt:lpstr>
      <vt:lpstr>COM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Arq. Santiago</dc:creator>
  <cp:lastModifiedBy>UNIPPIP</cp:lastModifiedBy>
  <dcterms:created xsi:type="dcterms:W3CDTF">2015-05-16T15:02:49Z</dcterms:created>
  <dcterms:modified xsi:type="dcterms:W3CDTF">2019-03-12T18:54:06Z</dcterms:modified>
</cp:coreProperties>
</file>