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ente.Cu\Documents\PUBLICACIONES PÁGINA\"/>
    </mc:Choice>
  </mc:AlternateContent>
  <xr:revisionPtr revIDLastSave="0" documentId="8_{05E88B27-AEC4-4122-8699-72BDB73AB0B3}" xr6:coauthVersionLast="36" xr6:coauthVersionMax="36" xr10:uidLastSave="{00000000-0000-0000-0000-000000000000}"/>
  <bookViews>
    <workbookView xWindow="0" yWindow="0" windowWidth="23040" windowHeight="9060" xr2:uid="{6E635269-7ACA-409C-940E-819EC66EF9E0}"/>
  </bookViews>
  <sheets>
    <sheet name="FEB" sheetId="1" r:id="rId1"/>
  </sheets>
  <definedNames>
    <definedName name="_xlnm.Print_Area" localSheetId="0">FEB!$A$7:$M$56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  <c r="D65" i="1"/>
  <c r="C59" i="1"/>
  <c r="C69" i="1" s="1"/>
  <c r="E58" i="1"/>
  <c r="C56" i="1"/>
  <c r="E55" i="1"/>
  <c r="E54" i="1"/>
  <c r="K40" i="1" s="1"/>
  <c r="E53" i="1"/>
  <c r="H40" i="1" s="1"/>
  <c r="E52" i="1"/>
  <c r="G40" i="1" s="1"/>
  <c r="E51" i="1"/>
  <c r="F40" i="1" s="1"/>
  <c r="E50" i="1"/>
  <c r="E49" i="1"/>
  <c r="E48" i="1"/>
  <c r="D40" i="1" s="1"/>
  <c r="E47" i="1"/>
  <c r="E56" i="1" s="1"/>
  <c r="E59" i="1" s="1"/>
  <c r="L43" i="1"/>
  <c r="J43" i="1"/>
  <c r="O40" i="1"/>
  <c r="M40" i="1"/>
  <c r="L40" i="1"/>
  <c r="L42" i="1" s="1"/>
  <c r="J40" i="1"/>
  <c r="J42" i="1" s="1"/>
  <c r="E40" i="1"/>
  <c r="C40" i="1"/>
  <c r="U39" i="1"/>
  <c r="U38" i="1"/>
  <c r="S38" i="1"/>
  <c r="U37" i="1"/>
  <c r="S37" i="1"/>
  <c r="U36" i="1"/>
  <c r="S36" i="1"/>
  <c r="U35" i="1"/>
  <c r="S35" i="1"/>
  <c r="U34" i="1"/>
  <c r="S34" i="1"/>
  <c r="U33" i="1"/>
  <c r="S33" i="1"/>
  <c r="C33" i="1"/>
  <c r="U32" i="1"/>
  <c r="S32" i="1"/>
  <c r="U31" i="1"/>
  <c r="S31" i="1"/>
  <c r="U30" i="1"/>
  <c r="S30" i="1"/>
  <c r="U29" i="1"/>
  <c r="S29" i="1"/>
  <c r="S40" i="1" s="1"/>
  <c r="C29" i="1"/>
  <c r="U28" i="1"/>
  <c r="S28" i="1"/>
  <c r="C21" i="1"/>
  <c r="D20" i="1" s="1"/>
  <c r="D17" i="1"/>
  <c r="C35" i="1" s="1"/>
  <c r="D16" i="1"/>
  <c r="C34" i="1" s="1"/>
  <c r="D15" i="1"/>
  <c r="D14" i="1"/>
  <c r="D13" i="1"/>
  <c r="D12" i="1"/>
  <c r="C30" i="1" s="1"/>
  <c r="D11" i="1"/>
  <c r="D10" i="1"/>
  <c r="C28" i="1" s="1"/>
  <c r="E69" i="1" l="1"/>
  <c r="P40" i="1"/>
  <c r="I40" i="1"/>
  <c r="C38" i="1"/>
  <c r="G69" i="1"/>
  <c r="C32" i="1"/>
  <c r="D19" i="1"/>
  <c r="C31" i="1"/>
  <c r="D18" i="1"/>
  <c r="C36" i="1" l="1"/>
  <c r="E19" i="1"/>
  <c r="C37" i="1"/>
  <c r="D21" i="1"/>
  <c r="E18" i="1" s="1"/>
  <c r="C43" i="1"/>
  <c r="C42" i="1" s="1"/>
  <c r="D36" i="1" l="1"/>
  <c r="D37" i="1"/>
  <c r="E20" i="1"/>
  <c r="E14" i="1"/>
  <c r="E11" i="1"/>
  <c r="E12" i="1"/>
  <c r="E13" i="1"/>
  <c r="E15" i="1"/>
  <c r="E16" i="1"/>
  <c r="E10" i="1"/>
  <c r="E17" i="1"/>
  <c r="D32" i="1" l="1"/>
  <c r="D38" i="1"/>
  <c r="D35" i="1"/>
  <c r="F17" i="1"/>
  <c r="D34" i="1"/>
  <c r="D33" i="1"/>
  <c r="D28" i="1"/>
  <c r="E21" i="1"/>
  <c r="F10" i="1"/>
  <c r="D31" i="1"/>
  <c r="F13" i="1"/>
  <c r="D30" i="1"/>
  <c r="D29" i="1"/>
  <c r="E35" i="1" l="1"/>
  <c r="E31" i="1"/>
  <c r="F18" i="1"/>
  <c r="F19" i="1"/>
  <c r="F20" i="1"/>
  <c r="D43" i="1"/>
  <c r="D42" i="1" s="1"/>
  <c r="F11" i="1"/>
  <c r="F15" i="1"/>
  <c r="F21" i="1" s="1"/>
  <c r="F14" i="1"/>
  <c r="E28" i="1"/>
  <c r="F12" i="1"/>
  <c r="F16" i="1"/>
  <c r="G10" i="1" l="1"/>
  <c r="G13" i="1"/>
  <c r="G17" i="1"/>
  <c r="G19" i="1"/>
  <c r="E37" i="1"/>
  <c r="E32" i="1"/>
  <c r="G14" i="1"/>
  <c r="E36" i="1"/>
  <c r="G18" i="1"/>
  <c r="G15" i="1"/>
  <c r="E33" i="1"/>
  <c r="G11" i="1"/>
  <c r="E29" i="1"/>
  <c r="G12" i="1"/>
  <c r="E30" i="1"/>
  <c r="E34" i="1"/>
  <c r="G16" i="1"/>
  <c r="G20" i="1"/>
  <c r="E38" i="1"/>
  <c r="F30" i="1" l="1"/>
  <c r="F38" i="1"/>
  <c r="F29" i="1"/>
  <c r="F35" i="1"/>
  <c r="F32" i="1"/>
  <c r="F37" i="1"/>
  <c r="E43" i="1"/>
  <c r="E42" i="1" s="1"/>
  <c r="F36" i="1"/>
  <c r="F31" i="1"/>
  <c r="F33" i="1"/>
  <c r="F34" i="1"/>
  <c r="F28" i="1"/>
  <c r="G21" i="1"/>
  <c r="H11" i="1" s="1"/>
  <c r="H10" i="1"/>
  <c r="H15" i="1" l="1"/>
  <c r="F43" i="1"/>
  <c r="F42" i="1" s="1"/>
  <c r="H13" i="1"/>
  <c r="H18" i="1"/>
  <c r="H20" i="1"/>
  <c r="H17" i="1"/>
  <c r="H12" i="1"/>
  <c r="H21" i="1"/>
  <c r="J10" i="1" s="1"/>
  <c r="H14" i="1"/>
  <c r="H16" i="1"/>
  <c r="H19" i="1"/>
  <c r="G28" i="1" l="1"/>
  <c r="J12" i="1"/>
  <c r="J17" i="1"/>
  <c r="J19" i="1"/>
  <c r="J11" i="1"/>
  <c r="J20" i="1"/>
  <c r="J14" i="1"/>
  <c r="J18" i="1"/>
  <c r="J15" i="1"/>
  <c r="J16" i="1"/>
  <c r="J13" i="1"/>
  <c r="G38" i="1" l="1"/>
  <c r="G29" i="1"/>
  <c r="G32" i="1"/>
  <c r="K14" i="1"/>
  <c r="G31" i="1"/>
  <c r="G35" i="1"/>
  <c r="G34" i="1"/>
  <c r="G30" i="1"/>
  <c r="G33" i="1"/>
  <c r="G37" i="1"/>
  <c r="G36" i="1"/>
  <c r="J21" i="1"/>
  <c r="K10" i="1" s="1"/>
  <c r="K18" i="1" l="1"/>
  <c r="K16" i="1"/>
  <c r="K11" i="1"/>
  <c r="G43" i="1"/>
  <c r="G42" i="1" s="1"/>
  <c r="K19" i="1"/>
  <c r="K17" i="1"/>
  <c r="K20" i="1"/>
  <c r="H28" i="1"/>
  <c r="K12" i="1"/>
  <c r="K15" i="1"/>
  <c r="K13" i="1"/>
  <c r="H32" i="1"/>
  <c r="L20" i="1" l="1"/>
  <c r="K38" i="1" s="1"/>
  <c r="H38" i="1"/>
  <c r="H37" i="1"/>
  <c r="H30" i="1"/>
  <c r="H36" i="1"/>
  <c r="L17" i="1"/>
  <c r="K35" i="1" s="1"/>
  <c r="H35" i="1"/>
  <c r="I28" i="1"/>
  <c r="H31" i="1"/>
  <c r="I32" i="1"/>
  <c r="H29" i="1"/>
  <c r="L11" i="1"/>
  <c r="K29" i="1" s="1"/>
  <c r="H33" i="1"/>
  <c r="K21" i="1"/>
  <c r="L12" i="1" s="1"/>
  <c r="K30" i="1" s="1"/>
  <c r="H34" i="1"/>
  <c r="M35" i="1" l="1"/>
  <c r="P35" i="1" s="1"/>
  <c r="I35" i="1"/>
  <c r="R35" i="1" s="1"/>
  <c r="T35" i="1" s="1"/>
  <c r="M29" i="1"/>
  <c r="P29" i="1" s="1"/>
  <c r="I29" i="1"/>
  <c r="R29" i="1" s="1"/>
  <c r="L18" i="1"/>
  <c r="K36" i="1" s="1"/>
  <c r="I34" i="1"/>
  <c r="I31" i="1"/>
  <c r="M36" i="1"/>
  <c r="P36" i="1" s="1"/>
  <c r="I36" i="1"/>
  <c r="L16" i="1"/>
  <c r="K34" i="1" s="1"/>
  <c r="M34" i="1" s="1"/>
  <c r="P34" i="1" s="1"/>
  <c r="L13" i="1"/>
  <c r="K31" i="1" s="1"/>
  <c r="M31" i="1" s="1"/>
  <c r="P31" i="1" s="1"/>
  <c r="I38" i="1"/>
  <c r="R38" i="1" s="1"/>
  <c r="T38" i="1" s="1"/>
  <c r="M38" i="1"/>
  <c r="P38" i="1" s="1"/>
  <c r="L10" i="1"/>
  <c r="L14" i="1"/>
  <c r="K32" i="1" s="1"/>
  <c r="M32" i="1" s="1"/>
  <c r="I30" i="1"/>
  <c r="R30" i="1" s="1"/>
  <c r="T30" i="1" s="1"/>
  <c r="M30" i="1"/>
  <c r="L15" i="1"/>
  <c r="K33" i="1" s="1"/>
  <c r="I37" i="1"/>
  <c r="I33" i="1"/>
  <c r="R33" i="1" s="1"/>
  <c r="T33" i="1" s="1"/>
  <c r="M33" i="1"/>
  <c r="P33" i="1" s="1"/>
  <c r="H43" i="1"/>
  <c r="H42" i="1" s="1"/>
  <c r="L19" i="1"/>
  <c r="K37" i="1" s="1"/>
  <c r="M37" i="1" s="1"/>
  <c r="P37" i="1" s="1"/>
  <c r="J69" i="1" l="1"/>
  <c r="J71" i="1" s="1"/>
  <c r="P32" i="1"/>
  <c r="R31" i="1"/>
  <c r="T31" i="1" s="1"/>
  <c r="L21" i="1"/>
  <c r="K28" i="1"/>
  <c r="R37" i="1"/>
  <c r="T37" i="1" s="1"/>
  <c r="R34" i="1"/>
  <c r="T34" i="1" s="1"/>
  <c r="I43" i="1"/>
  <c r="I42" i="1" s="1"/>
  <c r="R32" i="1"/>
  <c r="T32" i="1" s="1"/>
  <c r="L69" i="1"/>
  <c r="L71" i="1" s="1"/>
  <c r="P30" i="1"/>
  <c r="R36" i="1"/>
  <c r="T36" i="1" s="1"/>
  <c r="T29" i="1"/>
  <c r="R40" i="1" l="1"/>
  <c r="K43" i="1"/>
  <c r="K42" i="1" s="1"/>
  <c r="M28" i="1"/>
  <c r="R28" i="1"/>
  <c r="T28" i="1" s="1"/>
  <c r="T40" i="1" s="1"/>
  <c r="P28" i="1" l="1"/>
  <c r="M43" i="1"/>
  <c r="M42" i="1" s="1"/>
</calcChain>
</file>

<file path=xl/sharedStrings.xml><?xml version="1.0" encoding="utf-8"?>
<sst xmlns="http://schemas.openxmlformats.org/spreadsheetml/2006/main" count="92" uniqueCount="63">
  <si>
    <t>PARTICIPACIONES A MUNICIPIOS  FEBRERO  2014</t>
  </si>
  <si>
    <t>MUNICIPIOS</t>
  </si>
  <si>
    <t>CALAKMUL</t>
  </si>
  <si>
    <t>CALKINI</t>
  </si>
  <si>
    <t>CAMPECHE</t>
  </si>
  <si>
    <t>CANDELARIA</t>
  </si>
  <si>
    <t>CD. DEL CARMEN</t>
  </si>
  <si>
    <t>CHAMPOTON</t>
  </si>
  <si>
    <t>ESCARCEGA</t>
  </si>
  <si>
    <t>HECELCHAKAN</t>
  </si>
  <si>
    <t>HOPELCHEN</t>
  </si>
  <si>
    <t>PALIZADA</t>
  </si>
  <si>
    <t>TENABO</t>
  </si>
  <si>
    <t>TOTAL</t>
  </si>
  <si>
    <t>FONDO GENERAL</t>
  </si>
  <si>
    <t>FONDO</t>
  </si>
  <si>
    <t>FONDO                                                                         FISCALIZACIÓN</t>
  </si>
  <si>
    <t>FOMENTO MUNICIPAL</t>
  </si>
  <si>
    <t>I.E.P.S.</t>
  </si>
  <si>
    <t>I.S.A.N.</t>
  </si>
  <si>
    <t xml:space="preserve">FONDO </t>
  </si>
  <si>
    <t>I.E.P.S. DE</t>
  </si>
  <si>
    <t>TENENCIA FEDERAL</t>
  </si>
  <si>
    <t>TENENCIA ESTATAL</t>
  </si>
  <si>
    <t>EXTRACC.</t>
  </si>
  <si>
    <t>FOMENTO</t>
  </si>
  <si>
    <t>MUNICIPAL DE</t>
  </si>
  <si>
    <t>GASOLINAS</t>
  </si>
  <si>
    <t>COMPEN.</t>
  </si>
  <si>
    <t>HIDROCARB.</t>
  </si>
  <si>
    <t>MUNICIPAL</t>
  </si>
  <si>
    <t>PARTICIPACIONES</t>
  </si>
  <si>
    <t>Y DIESEL</t>
  </si>
  <si>
    <r>
      <rPr>
        <b/>
        <u/>
        <sz val="10"/>
        <rFont val="Calibri Light"/>
        <family val="1"/>
        <scheme val="major"/>
      </rPr>
      <t xml:space="preserve">7 </t>
    </r>
    <r>
      <rPr>
        <b/>
        <sz val="10"/>
        <rFont val="Calibri Light"/>
        <family val="1"/>
        <scheme val="major"/>
      </rPr>
      <t xml:space="preserve">  SUMA(1-6)</t>
    </r>
  </si>
  <si>
    <t>7</t>
  </si>
  <si>
    <t>SUMA(1-9)</t>
  </si>
  <si>
    <t>SUMA(10-11)</t>
  </si>
  <si>
    <t>CARMEN</t>
  </si>
  <si>
    <t>1&lt;z</t>
  </si>
  <si>
    <t>SUMA</t>
  </si>
  <si>
    <t xml:space="preserve">F E B R E R O   2 0 1 4 </t>
  </si>
  <si>
    <t>ESTADO</t>
  </si>
  <si>
    <t>MUNICIPIO</t>
  </si>
  <si>
    <t>FONDO GRAL.</t>
  </si>
  <si>
    <t>X 24%=</t>
  </si>
  <si>
    <t>FONDO DE EXTRACC. DE HIDROCARBUROS</t>
  </si>
  <si>
    <t>IEPS DE GASOLINAS</t>
  </si>
  <si>
    <t>X 20%=</t>
  </si>
  <si>
    <t>FONDO DE FISCALIZACIÓN</t>
  </si>
  <si>
    <t xml:space="preserve"> </t>
  </si>
  <si>
    <t xml:space="preserve">X 100%= </t>
  </si>
  <si>
    <t>IMP. ESPECIALES</t>
  </si>
  <si>
    <t>ISAN</t>
  </si>
  <si>
    <t>FONDO DE COMP. DE ISAN.</t>
  </si>
  <si>
    <t>NOTA:</t>
  </si>
  <si>
    <t>En la Distribución del IEPS de Gasonilas y diesel  se utilizaron las vairables de Población (70%), Predial y Agua Potable (20%), Ingresos Propios (10%).</t>
  </si>
  <si>
    <t>x 20 %</t>
  </si>
  <si>
    <t>(9/11)Recaudación para el Estado</t>
  </si>
  <si>
    <t>(2/11)Recaudación para la Federación</t>
  </si>
  <si>
    <t>MES</t>
  </si>
  <si>
    <t>TOTAL RECIBIDO</t>
  </si>
  <si>
    <t>25% CARMEN</t>
  </si>
  <si>
    <t>15%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</si>
</sst>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164" formatCode="0.0000"/>
    <numFmt numFmtId="165" formatCode="0.0_ ;[Red]\-0.0\ "/>
    <numFmt numFmtId="166" formatCode="#,##0.00_ ;[Red]\-#,##0.00\ "/>
    <numFmt numFmtId="167" formatCode="&quot;$&quot;\ \ \ #\'\ ###\ \,##0.00"/>
    <numFmt numFmtId="168" formatCode="#\'\ ###\ \,##0.00"/>
    <numFmt numFmtId="169" formatCode="###\ \,##0.00"/>
    <numFmt numFmtId="170" formatCode="&quot;$&quot;#,##0.00"/>
    <numFmt numFmtId="171" formatCode="&quot;$&quot;\ \ #\ ###\'\ ###\ \,##0.00"/>
    <numFmt numFmtId="172" formatCode="&quot;$&quot;\ \ #\ \,\ ###\'\ ###\ \,##0.00"/>
    <numFmt numFmtId="173" formatCode="&quot;$&quot;\ \ \ ###\'\ ###\ \,##0.00"/>
    <numFmt numFmtId="174" formatCode="&quot;$&quot;\ \ \ ###\ ###\ \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 Light"/>
      <family val="1"/>
      <scheme val="major"/>
    </font>
    <font>
      <b/>
      <sz val="20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color indexed="12"/>
      <name val="Calibri Light"/>
      <family val="1"/>
      <scheme val="major"/>
    </font>
    <font>
      <b/>
      <sz val="11"/>
      <color rgb="FF0070C0"/>
      <name val="Calibri Light"/>
      <family val="1"/>
      <scheme val="major"/>
    </font>
    <font>
      <b/>
      <sz val="10"/>
      <name val="Calibri Light"/>
      <family val="1"/>
      <scheme val="major"/>
    </font>
    <font>
      <b/>
      <u/>
      <sz val="11"/>
      <name val="Calibri Light"/>
      <family val="1"/>
      <scheme val="major"/>
    </font>
    <font>
      <b/>
      <u/>
      <sz val="10"/>
      <name val="Calibri Light"/>
      <family val="1"/>
      <scheme val="major"/>
    </font>
    <font>
      <b/>
      <sz val="11"/>
      <color indexed="48"/>
      <name val="Calibri Light"/>
      <family val="1"/>
      <scheme val="major"/>
    </font>
    <font>
      <sz val="11"/>
      <color rgb="FF0000FF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2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165" fontId="2" fillId="0" borderId="0" xfId="1" applyNumberFormat="1" applyFont="1" applyFill="1" applyAlignment="1">
      <alignment vertical="center"/>
    </xf>
    <xf numFmtId="4" fontId="6" fillId="0" borderId="1" xfId="1" applyNumberFormat="1" applyFont="1" applyFill="1" applyBorder="1" applyAlignment="1">
      <alignment vertical="center"/>
    </xf>
    <xf numFmtId="0" fontId="2" fillId="0" borderId="2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165" fontId="2" fillId="4" borderId="0" xfId="1" applyNumberFormat="1" applyFont="1" applyFill="1" applyAlignment="1">
      <alignment vertical="center"/>
    </xf>
    <xf numFmtId="0" fontId="2" fillId="0" borderId="3" xfId="1" applyFont="1" applyBorder="1" applyAlignment="1">
      <alignment vertical="center"/>
    </xf>
    <xf numFmtId="0" fontId="4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8" fillId="3" borderId="3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65" fontId="8" fillId="4" borderId="0" xfId="1" applyNumberFormat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5" borderId="3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4" fontId="2" fillId="2" borderId="3" xfId="1" applyNumberFormat="1" applyFont="1" applyFill="1" applyBorder="1" applyAlignment="1">
      <alignment vertical="center"/>
    </xf>
    <xf numFmtId="4" fontId="4" fillId="3" borderId="3" xfId="1" applyNumberFormat="1" applyFont="1" applyFill="1" applyBorder="1" applyAlignment="1">
      <alignment vertical="center"/>
    </xf>
    <xf numFmtId="4" fontId="5" fillId="2" borderId="3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4" fontId="2" fillId="0" borderId="0" xfId="1" applyNumberFormat="1" applyFont="1" applyFill="1" applyAlignment="1">
      <alignment vertical="center"/>
    </xf>
    <xf numFmtId="0" fontId="2" fillId="5" borderId="0" xfId="1" applyFont="1" applyFill="1" applyAlignment="1">
      <alignment vertical="center"/>
    </xf>
    <xf numFmtId="0" fontId="2" fillId="5" borderId="4" xfId="1" applyFont="1" applyFill="1" applyBorder="1" applyAlignment="1">
      <alignment vertical="center"/>
    </xf>
    <xf numFmtId="9" fontId="4" fillId="0" borderId="0" xfId="1" applyNumberFormat="1" applyFont="1" applyFill="1" applyAlignment="1">
      <alignment horizontal="center" vertical="center"/>
    </xf>
    <xf numFmtId="4" fontId="2" fillId="2" borderId="0" xfId="1" applyNumberFormat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4" fontId="2" fillId="2" borderId="2" xfId="1" applyNumberFormat="1" applyFont="1" applyFill="1" applyBorder="1" applyAlignment="1">
      <alignment vertical="center"/>
    </xf>
    <xf numFmtId="4" fontId="4" fillId="3" borderId="2" xfId="1" applyNumberFormat="1" applyFont="1" applyFill="1" applyBorder="1" applyAlignment="1">
      <alignment vertical="center"/>
    </xf>
    <xf numFmtId="4" fontId="10" fillId="3" borderId="2" xfId="1" applyNumberFormat="1" applyFont="1" applyFill="1" applyBorder="1" applyAlignment="1">
      <alignment vertical="center"/>
    </xf>
    <xf numFmtId="4" fontId="11" fillId="2" borderId="2" xfId="1" applyNumberFormat="1" applyFont="1" applyFill="1" applyBorder="1" applyAlignment="1">
      <alignment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vertical="center"/>
    </xf>
    <xf numFmtId="4" fontId="2" fillId="2" borderId="4" xfId="1" applyNumberFormat="1" applyFont="1" applyFill="1" applyBorder="1" applyAlignment="1">
      <alignment vertical="center"/>
    </xf>
    <xf numFmtId="0" fontId="4" fillId="3" borderId="4" xfId="1" applyFont="1" applyFill="1" applyBorder="1" applyAlignment="1">
      <alignment vertical="center"/>
    </xf>
    <xf numFmtId="4" fontId="4" fillId="3" borderId="4" xfId="1" applyNumberFormat="1" applyFont="1" applyFill="1" applyBorder="1" applyAlignment="1">
      <alignment vertical="center"/>
    </xf>
    <xf numFmtId="40" fontId="2" fillId="0" borderId="0" xfId="1" applyNumberFormat="1" applyFont="1" applyAlignment="1">
      <alignment vertical="center"/>
    </xf>
    <xf numFmtId="40" fontId="2" fillId="4" borderId="0" xfId="1" applyNumberFormat="1" applyFont="1" applyFill="1" applyAlignment="1">
      <alignment vertical="center"/>
    </xf>
    <xf numFmtId="40" fontId="2" fillId="0" borderId="0" xfId="1" applyNumberFormat="1" applyFont="1" applyFill="1" applyAlignment="1">
      <alignment vertical="center"/>
    </xf>
    <xf numFmtId="0" fontId="2" fillId="4" borderId="0" xfId="1" applyFont="1" applyFill="1" applyAlignment="1">
      <alignment vertical="center"/>
    </xf>
    <xf numFmtId="4" fontId="2" fillId="4" borderId="0" xfId="1" applyNumberFormat="1" applyFont="1" applyFill="1" applyAlignment="1">
      <alignment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2" fillId="0" borderId="0" xfId="1" applyFont="1" applyAlignment="1" applyProtection="1">
      <alignment vertical="center"/>
    </xf>
    <xf numFmtId="167" fontId="11" fillId="0" borderId="0" xfId="2" applyNumberFormat="1" applyFont="1" applyAlignment="1">
      <alignment vertical="center"/>
    </xf>
    <xf numFmtId="9" fontId="2" fillId="0" borderId="0" xfId="3" applyFont="1" applyAlignment="1">
      <alignment horizontal="center" vertical="center"/>
    </xf>
    <xf numFmtId="167" fontId="2" fillId="0" borderId="0" xfId="2" applyNumberFormat="1" applyFont="1" applyAlignment="1">
      <alignment vertical="center"/>
    </xf>
    <xf numFmtId="44" fontId="2" fillId="0" borderId="0" xfId="1" applyNumberFormat="1" applyFont="1" applyAlignment="1">
      <alignment vertical="center"/>
    </xf>
    <xf numFmtId="167" fontId="2" fillId="0" borderId="0" xfId="1" applyNumberFormat="1" applyFont="1" applyAlignment="1">
      <alignment vertical="center"/>
    </xf>
    <xf numFmtId="0" fontId="2" fillId="0" borderId="0" xfId="1" applyFont="1" applyAlignment="1" applyProtection="1">
      <alignment vertical="center" wrapText="1"/>
    </xf>
    <xf numFmtId="168" fontId="11" fillId="0" borderId="0" xfId="2" applyNumberFormat="1" applyFont="1" applyBorder="1" applyAlignment="1">
      <alignment vertical="center"/>
    </xf>
    <xf numFmtId="168" fontId="2" fillId="0" borderId="0" xfId="2" applyNumberFormat="1" applyFont="1" applyBorder="1" applyAlignment="1">
      <alignment vertical="center"/>
    </xf>
    <xf numFmtId="9" fontId="2" fillId="0" borderId="0" xfId="4" applyFont="1" applyAlignment="1">
      <alignment vertical="center"/>
    </xf>
    <xf numFmtId="169" fontId="2" fillId="0" borderId="0" xfId="2" applyNumberFormat="1" applyFont="1" applyBorder="1" applyAlignment="1">
      <alignment vertical="center"/>
    </xf>
    <xf numFmtId="44" fontId="2" fillId="0" borderId="0" xfId="1" applyNumberFormat="1" applyFont="1" applyBorder="1" applyAlignment="1">
      <alignment vertical="center"/>
    </xf>
    <xf numFmtId="170" fontId="2" fillId="0" borderId="0" xfId="1" applyNumberFormat="1" applyFont="1" applyFill="1" applyAlignment="1">
      <alignment vertical="center"/>
    </xf>
    <xf numFmtId="169" fontId="11" fillId="0" borderId="0" xfId="2" applyNumberFormat="1" applyFont="1" applyBorder="1" applyAlignment="1">
      <alignment vertical="center"/>
    </xf>
    <xf numFmtId="0" fontId="2" fillId="0" borderId="0" xfId="1" applyFont="1" applyAlignment="1" applyProtection="1">
      <alignment horizontal="center" vertical="center"/>
    </xf>
    <xf numFmtId="171" fontId="2" fillId="0" borderId="1" xfId="2" applyNumberFormat="1" applyFont="1" applyBorder="1" applyAlignment="1">
      <alignment vertical="center"/>
    </xf>
    <xf numFmtId="172" fontId="2" fillId="0" borderId="0" xfId="2" applyNumberFormat="1" applyFont="1" applyAlignment="1">
      <alignment vertical="center"/>
    </xf>
    <xf numFmtId="170" fontId="2" fillId="0" borderId="0" xfId="1" applyNumberFormat="1" applyFont="1" applyAlignment="1">
      <alignment vertical="center"/>
    </xf>
    <xf numFmtId="0" fontId="2" fillId="0" borderId="0" xfId="1" applyFont="1" applyAlignment="1">
      <alignment horizontal="right" vertical="center"/>
    </xf>
    <xf numFmtId="170" fontId="2" fillId="0" borderId="0" xfId="1" applyNumberFormat="1" applyFont="1" applyBorder="1" applyAlignment="1">
      <alignment vertical="center"/>
    </xf>
    <xf numFmtId="4" fontId="2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 applyProtection="1">
      <alignment vertical="center"/>
    </xf>
    <xf numFmtId="0" fontId="13" fillId="0" borderId="0" xfId="1" applyFont="1" applyFill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71" fontId="2" fillId="0" borderId="0" xfId="2" applyNumberFormat="1" applyFont="1" applyAlignment="1">
      <alignment vertical="center"/>
    </xf>
    <xf numFmtId="167" fontId="2" fillId="0" borderId="0" xfId="2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173" fontId="2" fillId="0" borderId="0" xfId="2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174" fontId="2" fillId="0" borderId="5" xfId="2" applyNumberFormat="1" applyFont="1" applyFill="1" applyBorder="1" applyAlignment="1">
      <alignment horizontal="center" vertical="center"/>
    </xf>
    <xf numFmtId="174" fontId="2" fillId="0" borderId="5" xfId="2" applyNumberFormat="1" applyFont="1" applyFill="1" applyBorder="1" applyAlignment="1">
      <alignment horizontal="center" vertical="center"/>
    </xf>
    <xf numFmtId="173" fontId="2" fillId="0" borderId="0" xfId="2" applyNumberFormat="1" applyFont="1" applyFill="1" applyBorder="1" applyAlignment="1">
      <alignment horizontal="center" vertical="center"/>
    </xf>
    <xf numFmtId="173" fontId="2" fillId="0" borderId="0" xfId="1" applyNumberFormat="1" applyFont="1" applyAlignment="1">
      <alignment vertical="center"/>
    </xf>
  </cellXfs>
  <cellStyles count="5">
    <cellStyle name="Moneda 2 2" xfId="2" xr:uid="{416AE433-7743-432A-B08B-1E8BCA6D84B4}"/>
    <cellStyle name="Normal" xfId="0" builtinId="0"/>
    <cellStyle name="Normal 2 2" xfId="1" xr:uid="{770AD6EF-85A4-4ED7-97FA-B1B9EB972DA0}"/>
    <cellStyle name="Porcentaje 2" xfId="4" xr:uid="{6D252BD4-4F64-4D67-BCCF-4491FF9EB52F}"/>
    <cellStyle name="Porcentual 3 2" xfId="3" xr:uid="{A81843D9-2D7F-4882-9E73-CD169E0D4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47</xdr:row>
      <xdr:rowOff>0</xdr:rowOff>
    </xdr:from>
    <xdr:to>
      <xdr:col>3</xdr:col>
      <xdr:colOff>608838</xdr:colOff>
      <xdr:row>47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B8A27BD-C0CB-49F8-8E03-C9FC0AEFFAB7}"/>
            </a:ext>
          </a:extLst>
        </xdr:cNvPr>
        <xdr:cNvSpPr txBox="1">
          <a:spLocks noChangeArrowheads="1"/>
        </xdr:cNvSpPr>
      </xdr:nvSpPr>
      <xdr:spPr bwMode="auto">
        <a:xfrm>
          <a:off x="3448050" y="77343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EF41581-6EA9-464E-A3D7-C4C9CFD31A69}"/>
            </a:ext>
          </a:extLst>
        </xdr:cNvPr>
        <xdr:cNvSpPr txBox="1">
          <a:spLocks noChangeArrowheads="1"/>
        </xdr:cNvSpPr>
      </xdr:nvSpPr>
      <xdr:spPr bwMode="auto">
        <a:xfrm>
          <a:off x="3448050" y="840486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47</xdr:row>
      <xdr:rowOff>0</xdr:rowOff>
    </xdr:from>
    <xdr:to>
      <xdr:col>3</xdr:col>
      <xdr:colOff>608838</xdr:colOff>
      <xdr:row>47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8F7652B3-F6AF-4598-901C-76FA5D9337D1}"/>
            </a:ext>
          </a:extLst>
        </xdr:cNvPr>
        <xdr:cNvSpPr txBox="1">
          <a:spLocks noChangeArrowheads="1"/>
        </xdr:cNvSpPr>
      </xdr:nvSpPr>
      <xdr:spPr bwMode="auto">
        <a:xfrm>
          <a:off x="3448050" y="77343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48</xdr:row>
      <xdr:rowOff>0</xdr:rowOff>
    </xdr:from>
    <xdr:to>
      <xdr:col>3</xdr:col>
      <xdr:colOff>608838</xdr:colOff>
      <xdr:row>48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E58AFCFE-9EB9-4BD6-8743-7D66E9891F8A}"/>
            </a:ext>
          </a:extLst>
        </xdr:cNvPr>
        <xdr:cNvSpPr txBox="1">
          <a:spLocks noChangeArrowheads="1"/>
        </xdr:cNvSpPr>
      </xdr:nvSpPr>
      <xdr:spPr bwMode="auto">
        <a:xfrm>
          <a:off x="3448050" y="81153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51</xdr:row>
      <xdr:rowOff>0</xdr:rowOff>
    </xdr:from>
    <xdr:to>
      <xdr:col>3</xdr:col>
      <xdr:colOff>608838</xdr:colOff>
      <xdr:row>51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2D6D545-9B7C-42C9-8E29-8EE0F3E2F5DC}"/>
            </a:ext>
          </a:extLst>
        </xdr:cNvPr>
        <xdr:cNvSpPr txBox="1">
          <a:spLocks noChangeArrowheads="1"/>
        </xdr:cNvSpPr>
      </xdr:nvSpPr>
      <xdr:spPr bwMode="auto">
        <a:xfrm>
          <a:off x="3448050" y="898398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1DA81549-86D2-4EB2-A337-FEE00C8ECEE4}"/>
            </a:ext>
          </a:extLst>
        </xdr:cNvPr>
        <xdr:cNvSpPr txBox="1">
          <a:spLocks noChangeArrowheads="1"/>
        </xdr:cNvSpPr>
      </xdr:nvSpPr>
      <xdr:spPr bwMode="auto">
        <a:xfrm>
          <a:off x="3448050" y="927354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9093177D-A485-4E56-8293-07C6965B6175}"/>
            </a:ext>
          </a:extLst>
        </xdr:cNvPr>
        <xdr:cNvSpPr txBox="1">
          <a:spLocks noChangeArrowheads="1"/>
        </xdr:cNvSpPr>
      </xdr:nvSpPr>
      <xdr:spPr bwMode="auto">
        <a:xfrm>
          <a:off x="3448050" y="95631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58</xdr:row>
      <xdr:rowOff>0</xdr:rowOff>
    </xdr:from>
    <xdr:to>
      <xdr:col>3</xdr:col>
      <xdr:colOff>608838</xdr:colOff>
      <xdr:row>74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5EE41B2-7301-4071-8988-1E6E1706110C}"/>
            </a:ext>
          </a:extLst>
        </xdr:cNvPr>
        <xdr:cNvSpPr txBox="1">
          <a:spLocks noChangeArrowheads="1"/>
        </xdr:cNvSpPr>
      </xdr:nvSpPr>
      <xdr:spPr bwMode="auto">
        <a:xfrm>
          <a:off x="3448050" y="1043178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8CA51FA6-9F1D-4933-AF1D-1207C51E6134}"/>
            </a:ext>
          </a:extLst>
        </xdr:cNvPr>
        <xdr:cNvSpPr txBox="1">
          <a:spLocks noChangeArrowheads="1"/>
        </xdr:cNvSpPr>
      </xdr:nvSpPr>
      <xdr:spPr bwMode="auto">
        <a:xfrm>
          <a:off x="3448050" y="95631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9D5DDDED-D910-4958-AEAE-A43A59872F36}"/>
            </a:ext>
          </a:extLst>
        </xdr:cNvPr>
        <xdr:cNvSpPr txBox="1">
          <a:spLocks noChangeArrowheads="1"/>
        </xdr:cNvSpPr>
      </xdr:nvSpPr>
      <xdr:spPr bwMode="auto">
        <a:xfrm>
          <a:off x="3448050" y="985266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20E5ED3-5E75-4463-B7FB-55B8E5498DD7}"/>
            </a:ext>
          </a:extLst>
        </xdr:cNvPr>
        <xdr:cNvSpPr txBox="1">
          <a:spLocks noChangeArrowheads="1"/>
        </xdr:cNvSpPr>
      </xdr:nvSpPr>
      <xdr:spPr bwMode="auto">
        <a:xfrm>
          <a:off x="3448050" y="840486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48</xdr:row>
      <xdr:rowOff>0</xdr:rowOff>
    </xdr:from>
    <xdr:to>
      <xdr:col>3</xdr:col>
      <xdr:colOff>608838</xdr:colOff>
      <xdr:row>48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1E24E518-CEEB-4B7B-8E95-C6D3446ABD77}"/>
            </a:ext>
          </a:extLst>
        </xdr:cNvPr>
        <xdr:cNvSpPr txBox="1">
          <a:spLocks noChangeArrowheads="1"/>
        </xdr:cNvSpPr>
      </xdr:nvSpPr>
      <xdr:spPr bwMode="auto">
        <a:xfrm>
          <a:off x="3448050" y="81153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51</xdr:row>
      <xdr:rowOff>0</xdr:rowOff>
    </xdr:from>
    <xdr:to>
      <xdr:col>3</xdr:col>
      <xdr:colOff>608838</xdr:colOff>
      <xdr:row>51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2C99564C-FF76-489A-8951-27ACC5D5AA23}"/>
            </a:ext>
          </a:extLst>
        </xdr:cNvPr>
        <xdr:cNvSpPr txBox="1">
          <a:spLocks noChangeArrowheads="1"/>
        </xdr:cNvSpPr>
      </xdr:nvSpPr>
      <xdr:spPr bwMode="auto">
        <a:xfrm>
          <a:off x="3448050" y="898398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52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E5246DD2-7CCF-42CD-9050-E9F9F08CF2FD}"/>
            </a:ext>
          </a:extLst>
        </xdr:cNvPr>
        <xdr:cNvSpPr txBox="1">
          <a:spLocks noChangeArrowheads="1"/>
        </xdr:cNvSpPr>
      </xdr:nvSpPr>
      <xdr:spPr bwMode="auto">
        <a:xfrm>
          <a:off x="3448050" y="927354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E67FD27F-2EFB-4AD9-BD47-E7AED5836F2D}"/>
            </a:ext>
          </a:extLst>
        </xdr:cNvPr>
        <xdr:cNvSpPr txBox="1">
          <a:spLocks noChangeArrowheads="1"/>
        </xdr:cNvSpPr>
      </xdr:nvSpPr>
      <xdr:spPr bwMode="auto">
        <a:xfrm>
          <a:off x="3448050" y="95631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412A76C7-8116-4001-A292-3C652530C872}"/>
            </a:ext>
          </a:extLst>
        </xdr:cNvPr>
        <xdr:cNvSpPr txBox="1">
          <a:spLocks noChangeArrowheads="1"/>
        </xdr:cNvSpPr>
      </xdr:nvSpPr>
      <xdr:spPr bwMode="auto">
        <a:xfrm>
          <a:off x="3448050" y="95631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E92598D5-DA5E-4EF1-97C6-10B8C11DC8BA}"/>
            </a:ext>
          </a:extLst>
        </xdr:cNvPr>
        <xdr:cNvSpPr txBox="1">
          <a:spLocks noChangeArrowheads="1"/>
        </xdr:cNvSpPr>
      </xdr:nvSpPr>
      <xdr:spPr bwMode="auto">
        <a:xfrm>
          <a:off x="3448050" y="985266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48</xdr:row>
      <xdr:rowOff>0</xdr:rowOff>
    </xdr:from>
    <xdr:to>
      <xdr:col>3</xdr:col>
      <xdr:colOff>608838</xdr:colOff>
      <xdr:row>48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21427860-5392-4E74-BF67-A951051EAC72}"/>
            </a:ext>
          </a:extLst>
        </xdr:cNvPr>
        <xdr:cNvSpPr txBox="1">
          <a:spLocks noChangeArrowheads="1"/>
        </xdr:cNvSpPr>
      </xdr:nvSpPr>
      <xdr:spPr bwMode="auto">
        <a:xfrm>
          <a:off x="3448050" y="81153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51</xdr:row>
      <xdr:rowOff>0</xdr:rowOff>
    </xdr:from>
    <xdr:to>
      <xdr:col>3</xdr:col>
      <xdr:colOff>608838</xdr:colOff>
      <xdr:row>51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E0B2E913-6E13-4E15-9FA6-62CC3A2ED5C2}"/>
            </a:ext>
          </a:extLst>
        </xdr:cNvPr>
        <xdr:cNvSpPr txBox="1">
          <a:spLocks noChangeArrowheads="1"/>
        </xdr:cNvSpPr>
      </xdr:nvSpPr>
      <xdr:spPr bwMode="auto">
        <a:xfrm>
          <a:off x="3448050" y="898398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51</xdr:row>
      <xdr:rowOff>0</xdr:rowOff>
    </xdr:from>
    <xdr:to>
      <xdr:col>3</xdr:col>
      <xdr:colOff>608838</xdr:colOff>
      <xdr:row>51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3A28AA2-7A86-4486-A27C-EFFFEC4A4D99}"/>
            </a:ext>
          </a:extLst>
        </xdr:cNvPr>
        <xdr:cNvSpPr txBox="1">
          <a:spLocks noChangeArrowheads="1"/>
        </xdr:cNvSpPr>
      </xdr:nvSpPr>
      <xdr:spPr bwMode="auto">
        <a:xfrm>
          <a:off x="3448050" y="898398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52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A8E8F89E-8B33-4944-A96B-9A587B644BFF}"/>
            </a:ext>
          </a:extLst>
        </xdr:cNvPr>
        <xdr:cNvSpPr txBox="1">
          <a:spLocks noChangeArrowheads="1"/>
        </xdr:cNvSpPr>
      </xdr:nvSpPr>
      <xdr:spPr bwMode="auto">
        <a:xfrm>
          <a:off x="3448050" y="927354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52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E33C4336-23FC-4512-B77C-1C6A6B67E249}"/>
            </a:ext>
          </a:extLst>
        </xdr:cNvPr>
        <xdr:cNvSpPr txBox="1">
          <a:spLocks noChangeArrowheads="1"/>
        </xdr:cNvSpPr>
      </xdr:nvSpPr>
      <xdr:spPr bwMode="auto">
        <a:xfrm>
          <a:off x="3448050" y="927354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D27486DA-F020-43A0-BC38-233CA881FA9C}"/>
            </a:ext>
          </a:extLst>
        </xdr:cNvPr>
        <xdr:cNvSpPr txBox="1">
          <a:spLocks noChangeArrowheads="1"/>
        </xdr:cNvSpPr>
      </xdr:nvSpPr>
      <xdr:spPr bwMode="auto">
        <a:xfrm>
          <a:off x="3448050" y="95631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F2860B26-544D-40CA-A57A-8A0DB3522A6A}"/>
            </a:ext>
          </a:extLst>
        </xdr:cNvPr>
        <xdr:cNvSpPr txBox="1">
          <a:spLocks noChangeArrowheads="1"/>
        </xdr:cNvSpPr>
      </xdr:nvSpPr>
      <xdr:spPr bwMode="auto">
        <a:xfrm>
          <a:off x="3448050" y="95631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280B8762-E473-4260-BB47-8DE418B804BA}"/>
            </a:ext>
          </a:extLst>
        </xdr:cNvPr>
        <xdr:cNvSpPr txBox="1">
          <a:spLocks noChangeArrowheads="1"/>
        </xdr:cNvSpPr>
      </xdr:nvSpPr>
      <xdr:spPr bwMode="auto">
        <a:xfrm>
          <a:off x="3448050" y="985266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89E18D48-DAC1-4A01-A203-928D9A2E0D43}"/>
            </a:ext>
          </a:extLst>
        </xdr:cNvPr>
        <xdr:cNvSpPr txBox="1">
          <a:spLocks noChangeArrowheads="1"/>
        </xdr:cNvSpPr>
      </xdr:nvSpPr>
      <xdr:spPr bwMode="auto">
        <a:xfrm>
          <a:off x="3448050" y="840486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4E8925B1-7F0B-4276-A1C7-F388B7F864CD}"/>
            </a:ext>
          </a:extLst>
        </xdr:cNvPr>
        <xdr:cNvSpPr txBox="1">
          <a:spLocks noChangeArrowheads="1"/>
        </xdr:cNvSpPr>
      </xdr:nvSpPr>
      <xdr:spPr bwMode="auto">
        <a:xfrm>
          <a:off x="3448050" y="840486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343CA7C2-25DA-49C8-96D7-2406AE9FB527}"/>
            </a:ext>
          </a:extLst>
        </xdr:cNvPr>
        <xdr:cNvSpPr txBox="1">
          <a:spLocks noChangeArrowheads="1"/>
        </xdr:cNvSpPr>
      </xdr:nvSpPr>
      <xdr:spPr bwMode="auto">
        <a:xfrm>
          <a:off x="3448050" y="840486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5AE26E22-7C79-4493-B7E8-E60E174A3F6B}"/>
            </a:ext>
          </a:extLst>
        </xdr:cNvPr>
        <xdr:cNvSpPr txBox="1">
          <a:spLocks noChangeArrowheads="1"/>
        </xdr:cNvSpPr>
      </xdr:nvSpPr>
      <xdr:spPr bwMode="auto">
        <a:xfrm>
          <a:off x="3448050" y="869442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635B096A-21D4-4308-A0DD-823B0F63AD68}"/>
            </a:ext>
          </a:extLst>
        </xdr:cNvPr>
        <xdr:cNvSpPr txBox="1">
          <a:spLocks noChangeArrowheads="1"/>
        </xdr:cNvSpPr>
      </xdr:nvSpPr>
      <xdr:spPr bwMode="auto">
        <a:xfrm>
          <a:off x="3448050" y="840486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B52C0052-3DBA-4901-B146-CF82BF536FE5}"/>
            </a:ext>
          </a:extLst>
        </xdr:cNvPr>
        <xdr:cNvSpPr txBox="1">
          <a:spLocks noChangeArrowheads="1"/>
        </xdr:cNvSpPr>
      </xdr:nvSpPr>
      <xdr:spPr bwMode="auto">
        <a:xfrm>
          <a:off x="3448050" y="869442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9507A7BE-6B15-4164-87E0-17A6504EAA63}"/>
            </a:ext>
          </a:extLst>
        </xdr:cNvPr>
        <xdr:cNvSpPr txBox="1">
          <a:spLocks noChangeArrowheads="1"/>
        </xdr:cNvSpPr>
      </xdr:nvSpPr>
      <xdr:spPr bwMode="auto">
        <a:xfrm>
          <a:off x="3448050" y="840486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D7A2DCA6-A553-4E4B-9A8E-B7DD1B155613}"/>
            </a:ext>
          </a:extLst>
        </xdr:cNvPr>
        <xdr:cNvSpPr txBox="1">
          <a:spLocks noChangeArrowheads="1"/>
        </xdr:cNvSpPr>
      </xdr:nvSpPr>
      <xdr:spPr bwMode="auto">
        <a:xfrm>
          <a:off x="3448050" y="840486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2E933466-BE64-4FF8-918B-85759EE182D7}"/>
            </a:ext>
          </a:extLst>
        </xdr:cNvPr>
        <xdr:cNvSpPr txBox="1">
          <a:spLocks noChangeArrowheads="1"/>
        </xdr:cNvSpPr>
      </xdr:nvSpPr>
      <xdr:spPr bwMode="auto">
        <a:xfrm>
          <a:off x="3448050" y="869442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7DC35654-AC11-40EB-896B-BCD06B723B95}"/>
            </a:ext>
          </a:extLst>
        </xdr:cNvPr>
        <xdr:cNvSpPr txBox="1">
          <a:spLocks noChangeArrowheads="1"/>
        </xdr:cNvSpPr>
      </xdr:nvSpPr>
      <xdr:spPr bwMode="auto">
        <a:xfrm>
          <a:off x="3448050" y="869442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FD3C2A13-45C4-48CE-B70F-F6F6D7DAAEBE}"/>
            </a:ext>
          </a:extLst>
        </xdr:cNvPr>
        <xdr:cNvSpPr txBox="1">
          <a:spLocks noChangeArrowheads="1"/>
        </xdr:cNvSpPr>
      </xdr:nvSpPr>
      <xdr:spPr bwMode="auto">
        <a:xfrm>
          <a:off x="3448050" y="869442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2A8452BC-0F0D-4F62-BEF2-4B99CBC080CA}"/>
            </a:ext>
          </a:extLst>
        </xdr:cNvPr>
        <xdr:cNvSpPr txBox="1">
          <a:spLocks noChangeArrowheads="1"/>
        </xdr:cNvSpPr>
      </xdr:nvSpPr>
      <xdr:spPr bwMode="auto">
        <a:xfrm>
          <a:off x="3448050" y="985266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7633E389-6BEC-4617-9D4E-F7F1E5D55B3B}"/>
            </a:ext>
          </a:extLst>
        </xdr:cNvPr>
        <xdr:cNvSpPr txBox="1">
          <a:spLocks noChangeArrowheads="1"/>
        </xdr:cNvSpPr>
      </xdr:nvSpPr>
      <xdr:spPr bwMode="auto">
        <a:xfrm>
          <a:off x="3448050" y="985266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57</xdr:row>
      <xdr:rowOff>0</xdr:rowOff>
    </xdr:from>
    <xdr:to>
      <xdr:col>3</xdr:col>
      <xdr:colOff>608838</xdr:colOff>
      <xdr:row>74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FE8202EC-1428-4CE3-86EB-AB097D581B57}"/>
            </a:ext>
          </a:extLst>
        </xdr:cNvPr>
        <xdr:cNvSpPr txBox="1">
          <a:spLocks noChangeArrowheads="1"/>
        </xdr:cNvSpPr>
      </xdr:nvSpPr>
      <xdr:spPr bwMode="auto">
        <a:xfrm>
          <a:off x="3448050" y="1043178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CBF4013-BF4E-4936-A970-D79239706171}"/>
            </a:ext>
          </a:extLst>
        </xdr:cNvPr>
        <xdr:cNvSpPr txBox="1">
          <a:spLocks noChangeArrowheads="1"/>
        </xdr:cNvSpPr>
      </xdr:nvSpPr>
      <xdr:spPr bwMode="auto">
        <a:xfrm>
          <a:off x="3448050" y="985266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7BB71060-A828-4ECA-A551-794D1455642E}"/>
            </a:ext>
          </a:extLst>
        </xdr:cNvPr>
        <xdr:cNvSpPr txBox="1">
          <a:spLocks noChangeArrowheads="1"/>
        </xdr:cNvSpPr>
      </xdr:nvSpPr>
      <xdr:spPr bwMode="auto">
        <a:xfrm>
          <a:off x="3448050" y="985266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57</xdr:row>
      <xdr:rowOff>0</xdr:rowOff>
    </xdr:from>
    <xdr:to>
      <xdr:col>3</xdr:col>
      <xdr:colOff>608838</xdr:colOff>
      <xdr:row>74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6C91EDC1-DB29-4C94-9E93-F1F5B7E63190}"/>
            </a:ext>
          </a:extLst>
        </xdr:cNvPr>
        <xdr:cNvSpPr txBox="1">
          <a:spLocks noChangeArrowheads="1"/>
        </xdr:cNvSpPr>
      </xdr:nvSpPr>
      <xdr:spPr bwMode="auto">
        <a:xfrm>
          <a:off x="3448050" y="1043178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B0AFD2CB-9511-4385-89FC-C4DE331CDFAB}"/>
            </a:ext>
          </a:extLst>
        </xdr:cNvPr>
        <xdr:cNvSpPr txBox="1">
          <a:spLocks noChangeArrowheads="1"/>
        </xdr:cNvSpPr>
      </xdr:nvSpPr>
      <xdr:spPr bwMode="auto">
        <a:xfrm>
          <a:off x="3448050" y="985266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8F47EEC6-68B8-4D8F-A1C8-84B0A871555B}"/>
            </a:ext>
          </a:extLst>
        </xdr:cNvPr>
        <xdr:cNvSpPr txBox="1">
          <a:spLocks noChangeArrowheads="1"/>
        </xdr:cNvSpPr>
      </xdr:nvSpPr>
      <xdr:spPr bwMode="auto">
        <a:xfrm>
          <a:off x="3448050" y="985266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57</xdr:row>
      <xdr:rowOff>0</xdr:rowOff>
    </xdr:from>
    <xdr:to>
      <xdr:col>3</xdr:col>
      <xdr:colOff>608838</xdr:colOff>
      <xdr:row>74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1D1F70C3-9F96-4095-8639-94880A36CF5B}"/>
            </a:ext>
          </a:extLst>
        </xdr:cNvPr>
        <xdr:cNvSpPr txBox="1">
          <a:spLocks noChangeArrowheads="1"/>
        </xdr:cNvSpPr>
      </xdr:nvSpPr>
      <xdr:spPr bwMode="auto">
        <a:xfrm>
          <a:off x="3448050" y="1043178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163287</xdr:colOff>
      <xdr:row>6</xdr:row>
      <xdr:rowOff>122464</xdr:rowOff>
    </xdr:from>
    <xdr:to>
      <xdr:col>1</xdr:col>
      <xdr:colOff>1455964</xdr:colOff>
      <xdr:row>6</xdr:row>
      <xdr:rowOff>1741714</xdr:rowOff>
    </xdr:to>
    <xdr:pic>
      <xdr:nvPicPr>
        <xdr:cNvPr id="47" name="46 Imagen">
          <a:extLst>
            <a:ext uri="{FF2B5EF4-FFF2-40B4-BE49-F238E27FC236}">
              <a16:creationId xmlns:a16="http://schemas.microsoft.com/office/drawing/2014/main" id="{0403B6D4-ABFB-42C8-A26C-8331930EE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122464"/>
          <a:ext cx="1292677" cy="1619250"/>
        </a:xfrm>
        <a:prstGeom prst="rect">
          <a:avLst/>
        </a:prstGeom>
      </xdr:spPr>
    </xdr:pic>
    <xdr:clientData/>
  </xdr:twoCellAnchor>
  <xdr:twoCellAnchor editAs="oneCell">
    <xdr:from>
      <xdr:col>10</xdr:col>
      <xdr:colOff>470330</xdr:colOff>
      <xdr:row>6</xdr:row>
      <xdr:rowOff>285750</xdr:rowOff>
    </xdr:from>
    <xdr:to>
      <xdr:col>12</xdr:col>
      <xdr:colOff>1115918</xdr:colOff>
      <xdr:row>6</xdr:row>
      <xdr:rowOff>1496785</xdr:rowOff>
    </xdr:to>
    <xdr:pic>
      <xdr:nvPicPr>
        <xdr:cNvPr id="48" name="47 Imagen">
          <a:extLst>
            <a:ext uri="{FF2B5EF4-FFF2-40B4-BE49-F238E27FC236}">
              <a16:creationId xmlns:a16="http://schemas.microsoft.com/office/drawing/2014/main" id="{A6015414-D05A-4D2C-8598-BF9AE9AE6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2010" y="285750"/>
          <a:ext cx="2497248" cy="1211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CD79A-6DB2-4B89-9C70-2E45E3306F63}">
  <sheetPr>
    <tabColor rgb="FF00B050"/>
    <pageSetUpPr fitToPage="1"/>
  </sheetPr>
  <dimension ref="A1:AG76"/>
  <sheetViews>
    <sheetView showGridLines="0" tabSelected="1" topLeftCell="B7" zoomScale="70" zoomScaleNormal="70" zoomScaleSheetLayoutView="52" zoomScalePageLayoutView="53" workbookViewId="0">
      <selection activeCell="A57" sqref="A57:XFD74"/>
    </sheetView>
  </sheetViews>
  <sheetFormatPr baseColWidth="10" defaultColWidth="12.21875" defaultRowHeight="14.4" x14ac:dyDescent="0.3"/>
  <cols>
    <col min="1" max="1" width="0.44140625" hidden="1" customWidth="1"/>
    <col min="2" max="2" width="24.33203125" customWidth="1"/>
    <col min="3" max="3" width="20.6640625" customWidth="1"/>
    <col min="4" max="4" width="16.88671875" customWidth="1"/>
    <col min="5" max="5" width="19.109375" customWidth="1"/>
    <col min="6" max="6" width="17.109375" customWidth="1"/>
    <col min="7" max="7" width="14.5546875" customWidth="1"/>
    <col min="8" max="8" width="13.33203125" customWidth="1"/>
    <col min="9" max="9" width="20.6640625" hidden="1" customWidth="1"/>
    <col min="10" max="10" width="14.44140625" customWidth="1"/>
    <col min="11" max="11" width="14.109375" customWidth="1"/>
    <col min="12" max="12" width="12.88671875" customWidth="1"/>
    <col min="13" max="13" width="20" customWidth="1"/>
    <col min="14" max="14" width="1.88671875" customWidth="1"/>
    <col min="15" max="15" width="15" hidden="1" customWidth="1"/>
    <col min="16" max="16" width="18.77734375" hidden="1" customWidth="1"/>
    <col min="17" max="17" width="11.5546875" hidden="1" customWidth="1"/>
    <col min="18" max="18" width="14.6640625" hidden="1" customWidth="1"/>
    <col min="19" max="19" width="14" hidden="1" customWidth="1"/>
    <col min="20" max="20" width="12.33203125" hidden="1" customWidth="1"/>
    <col min="21" max="21" width="14.109375" hidden="1" customWidth="1"/>
    <col min="22" max="22" width="16.6640625" customWidth="1"/>
    <col min="23" max="23" width="11.6640625" customWidth="1"/>
    <col min="24" max="24" width="17.21875" customWidth="1"/>
    <col min="25" max="25" width="10.5546875" customWidth="1"/>
    <col min="26" max="26" width="9" customWidth="1"/>
  </cols>
  <sheetData>
    <row r="1" spans="2:13" hidden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idden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idden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idden="1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idden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idden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ht="150.75" customHeight="1" x14ac:dyDescent="0.3"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2:13" hidden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hidden="1" x14ac:dyDescent="0.3">
      <c r="B9" s="4" t="s">
        <v>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idden="1" x14ac:dyDescent="0.3">
      <c r="B10" s="1" t="s">
        <v>2</v>
      </c>
      <c r="C10" s="5">
        <v>7164649</v>
      </c>
      <c r="D10" s="6">
        <f>C10/C21*100</f>
        <v>4.7559557722636985</v>
      </c>
      <c r="E10" s="6">
        <f>D10/D21*100</f>
        <v>4.7559557722636994</v>
      </c>
      <c r="F10" s="6">
        <f>E10/E21*100</f>
        <v>4.7559557722636994</v>
      </c>
      <c r="G10" s="6">
        <f>F10/F21*100</f>
        <v>4.7559557722636994</v>
      </c>
      <c r="H10" s="6">
        <f>G10/G21*100</f>
        <v>4.7559557722636994</v>
      </c>
      <c r="I10" s="6"/>
      <c r="J10" s="6">
        <f>H10/H21*100</f>
        <v>4.7559557722636994</v>
      </c>
      <c r="K10" s="6">
        <f>J10/J21*100</f>
        <v>4.7559557722636994</v>
      </c>
      <c r="L10" s="6">
        <f>K10/K21*100</f>
        <v>4.7559557722636994</v>
      </c>
      <c r="M10" s="1"/>
    </row>
    <row r="11" spans="2:13" hidden="1" x14ac:dyDescent="0.3">
      <c r="B11" s="1" t="s">
        <v>3</v>
      </c>
      <c r="C11" s="5">
        <v>9620030</v>
      </c>
      <c r="D11" s="6">
        <f>C11/C21*100</f>
        <v>6.3858588477746698</v>
      </c>
      <c r="E11" s="6">
        <f>D11/D21*100</f>
        <v>6.3858588477746707</v>
      </c>
      <c r="F11" s="6">
        <f>E11/E21*100</f>
        <v>6.3858588477746707</v>
      </c>
      <c r="G11" s="6">
        <f>F11/F21*100</f>
        <v>6.3858588477746707</v>
      </c>
      <c r="H11" s="6">
        <f>G11/G21*100</f>
        <v>6.3858588477746707</v>
      </c>
      <c r="I11" s="6"/>
      <c r="J11" s="6">
        <f>H11/H21*100</f>
        <v>6.3858588477746707</v>
      </c>
      <c r="K11" s="6">
        <f>J11/J21*100</f>
        <v>6.3858588477746707</v>
      </c>
      <c r="L11" s="6">
        <f>K11/K21*100</f>
        <v>6.3858588477746707</v>
      </c>
      <c r="M11" s="1"/>
    </row>
    <row r="12" spans="2:13" hidden="1" x14ac:dyDescent="0.3">
      <c r="B12" s="1" t="s">
        <v>4</v>
      </c>
      <c r="C12" s="5">
        <v>36412356</v>
      </c>
      <c r="D12" s="6">
        <f>C12/C21*100</f>
        <v>24.170835821813561</v>
      </c>
      <c r="E12" s="6">
        <f>D12/D21*100</f>
        <v>24.170835821813565</v>
      </c>
      <c r="F12" s="6">
        <f>E12/E21*100</f>
        <v>24.170835821813565</v>
      </c>
      <c r="G12" s="6">
        <f>F12/F21*100</f>
        <v>24.170835821813565</v>
      </c>
      <c r="H12" s="6">
        <f>G12/G21*100</f>
        <v>24.170835821813565</v>
      </c>
      <c r="I12" s="6"/>
      <c r="J12" s="6">
        <f>H12/H21*100</f>
        <v>24.170835821813565</v>
      </c>
      <c r="K12" s="6">
        <f>J12/J21*100</f>
        <v>24.170835821813565</v>
      </c>
      <c r="L12" s="6">
        <f>K12/K21*100</f>
        <v>24.170835821813565</v>
      </c>
      <c r="M12" s="1"/>
    </row>
    <row r="13" spans="2:13" hidden="1" x14ac:dyDescent="0.3">
      <c r="B13" s="1" t="s">
        <v>5</v>
      </c>
      <c r="C13" s="5">
        <v>9089009</v>
      </c>
      <c r="D13" s="6">
        <f>C13/C21*100</f>
        <v>6.0333625300704474</v>
      </c>
      <c r="E13" s="6">
        <f>D13/D21*100</f>
        <v>6.0333625300704483</v>
      </c>
      <c r="F13" s="6">
        <f>E13/E21*100</f>
        <v>6.0333625300704483</v>
      </c>
      <c r="G13" s="6">
        <f>F13/F21*100</f>
        <v>6.0333625300704483</v>
      </c>
      <c r="H13" s="6">
        <f>G13/G21*100</f>
        <v>6.0333625300704483</v>
      </c>
      <c r="I13" s="6"/>
      <c r="J13" s="6">
        <f>H13/H21*100</f>
        <v>6.0333625300704483</v>
      </c>
      <c r="K13" s="6">
        <f>J13/J21*100</f>
        <v>6.0333625300704483</v>
      </c>
      <c r="L13" s="6">
        <f>K13/K21*100</f>
        <v>6.0333625300704483</v>
      </c>
      <c r="M13" s="1"/>
    </row>
    <row r="14" spans="2:13" hidden="1" x14ac:dyDescent="0.3">
      <c r="B14" s="1" t="s">
        <v>6</v>
      </c>
      <c r="C14" s="5">
        <v>34423787</v>
      </c>
      <c r="D14" s="6">
        <f>C14/C21*100</f>
        <v>22.850806576264386</v>
      </c>
      <c r="E14" s="6">
        <f>D14/D21*100</f>
        <v>22.850806576264389</v>
      </c>
      <c r="F14" s="6">
        <f>E14/E21*100</f>
        <v>22.850806576264389</v>
      </c>
      <c r="G14" s="6">
        <f>F14/F21*100</f>
        <v>22.850806576264389</v>
      </c>
      <c r="H14" s="6">
        <f>G14/G21*100</f>
        <v>22.850806576264389</v>
      </c>
      <c r="I14" s="6"/>
      <c r="J14" s="6">
        <f>H14/H21*100</f>
        <v>22.850806576264389</v>
      </c>
      <c r="K14" s="6">
        <f>J14/J21*100</f>
        <v>22.850806576264389</v>
      </c>
      <c r="L14" s="6">
        <f>K14/K21*100</f>
        <v>22.850806576264389</v>
      </c>
      <c r="M14" s="1"/>
    </row>
    <row r="15" spans="2:13" hidden="1" x14ac:dyDescent="0.3">
      <c r="B15" s="1" t="s">
        <v>7</v>
      </c>
      <c r="C15" s="5">
        <v>14097890</v>
      </c>
      <c r="D15" s="6">
        <f>C15/C21*100</f>
        <v>9.3583009191711497</v>
      </c>
      <c r="E15" s="6">
        <f>D15/D21*100</f>
        <v>9.3583009191711515</v>
      </c>
      <c r="F15" s="6">
        <f>E15/E21*100</f>
        <v>9.3583009191711515</v>
      </c>
      <c r="G15" s="6">
        <f>F15/F21*100</f>
        <v>9.3583009191711515</v>
      </c>
      <c r="H15" s="6">
        <f>G15/G21*100</f>
        <v>9.3583009191711515</v>
      </c>
      <c r="I15" s="6"/>
      <c r="J15" s="6">
        <f>H15/H21*100</f>
        <v>9.3583009191711515</v>
      </c>
      <c r="K15" s="6">
        <f>J15/J21*100</f>
        <v>9.3583009191711515</v>
      </c>
      <c r="L15" s="6">
        <f>K15/K21*100</f>
        <v>9.3583009191711515</v>
      </c>
      <c r="M15" s="1"/>
    </row>
    <row r="16" spans="2:13" hidden="1" x14ac:dyDescent="0.3">
      <c r="B16" s="1" t="s">
        <v>8</v>
      </c>
      <c r="C16" s="5">
        <v>10734505</v>
      </c>
      <c r="D16" s="6">
        <f>C16/C21*100</f>
        <v>7.1256569606052613</v>
      </c>
      <c r="E16" s="6">
        <f>D16/D21*100</f>
        <v>7.1256569606052613</v>
      </c>
      <c r="F16" s="6">
        <f>E16/E21*100</f>
        <v>7.1256569606052613</v>
      </c>
      <c r="G16" s="6">
        <f>F16/F21*100</f>
        <v>7.1256569606052613</v>
      </c>
      <c r="H16" s="6">
        <f>G16/G21*100</f>
        <v>7.1256569606052613</v>
      </c>
      <c r="I16" s="6"/>
      <c r="J16" s="6">
        <f>H16/H21*100</f>
        <v>7.1256569606052613</v>
      </c>
      <c r="K16" s="6">
        <f>J16/J21*100</f>
        <v>7.1256569606052613</v>
      </c>
      <c r="L16" s="6">
        <f>K16/K21*100</f>
        <v>7.1256569606052613</v>
      </c>
      <c r="M16" s="1"/>
    </row>
    <row r="17" spans="1:33" hidden="1" x14ac:dyDescent="0.3">
      <c r="A17" s="1"/>
      <c r="B17" s="1" t="s">
        <v>9</v>
      </c>
      <c r="C17" s="5">
        <v>6754681</v>
      </c>
      <c r="D17" s="6">
        <f>C17/C21*100</f>
        <v>4.4838154795510468</v>
      </c>
      <c r="E17" s="6">
        <f>D17/D21*100</f>
        <v>4.4838154795510476</v>
      </c>
      <c r="F17" s="6">
        <f>E17/E21*100</f>
        <v>4.4838154795510476</v>
      </c>
      <c r="G17" s="6">
        <f>F17/F21*100</f>
        <v>4.4838154795510476</v>
      </c>
      <c r="H17" s="6">
        <f>G17/G21*100</f>
        <v>4.4838154795510476</v>
      </c>
      <c r="I17" s="6"/>
      <c r="J17" s="6">
        <f>H17/H21*100</f>
        <v>4.4838154795510476</v>
      </c>
      <c r="K17" s="6">
        <f>J17/J21*100</f>
        <v>4.4838154795510476</v>
      </c>
      <c r="L17" s="6">
        <f>K17/K21*100</f>
        <v>4.4838154795510476</v>
      </c>
      <c r="M17" s="1"/>
      <c r="N17" s="2"/>
      <c r="O17" s="2"/>
      <c r="P17" s="2"/>
      <c r="Q17" s="2"/>
      <c r="R17" s="2"/>
      <c r="S17" s="2"/>
      <c r="T17" s="7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idden="1" x14ac:dyDescent="0.3">
      <c r="A18" s="1"/>
      <c r="B18" s="1" t="s">
        <v>10</v>
      </c>
      <c r="C18" s="5">
        <v>8315399</v>
      </c>
      <c r="D18" s="6">
        <f>C18/C21*100</f>
        <v>5.5198335428191641</v>
      </c>
      <c r="E18" s="6">
        <f>D18/D21*100</f>
        <v>5.5198335428191649</v>
      </c>
      <c r="F18" s="6">
        <f>E18/E21*100</f>
        <v>5.5198335428191649</v>
      </c>
      <c r="G18" s="6">
        <f>F18/F21*100</f>
        <v>5.5198335428191649</v>
      </c>
      <c r="H18" s="6">
        <f>G18/G21*100</f>
        <v>5.5198335428191649</v>
      </c>
      <c r="I18" s="6"/>
      <c r="J18" s="6">
        <f>H18/H21*100</f>
        <v>5.5198335428191649</v>
      </c>
      <c r="K18" s="6">
        <f>J18/J21*100</f>
        <v>5.5198335428191649</v>
      </c>
      <c r="L18" s="6">
        <f>K18/K21*100</f>
        <v>5.5198335428191649</v>
      </c>
      <c r="M18" s="1"/>
      <c r="N18" s="2"/>
      <c r="O18" s="2"/>
      <c r="P18" s="2"/>
      <c r="Q18" s="2"/>
      <c r="R18" s="2"/>
      <c r="S18" s="2"/>
      <c r="T18" s="7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idden="1" x14ac:dyDescent="0.3">
      <c r="A19" s="1"/>
      <c r="B19" s="1" t="s">
        <v>11</v>
      </c>
      <c r="C19" s="5">
        <v>8238392</v>
      </c>
      <c r="D19" s="6">
        <f>C19/C21*100</f>
        <v>5.4687156323458508</v>
      </c>
      <c r="E19" s="6">
        <f>D19/D21*100</f>
        <v>5.4687156323458517</v>
      </c>
      <c r="F19" s="6">
        <f>E19/E21*100</f>
        <v>5.4687156323458517</v>
      </c>
      <c r="G19" s="6">
        <f>F19/F21*100</f>
        <v>5.4687156323458517</v>
      </c>
      <c r="H19" s="6">
        <f>G19/G21*100</f>
        <v>5.4687156323458517</v>
      </c>
      <c r="I19" s="6"/>
      <c r="J19" s="6">
        <f>H19/H21*100</f>
        <v>5.4687156323458517</v>
      </c>
      <c r="K19" s="6">
        <f>J19/J21*100</f>
        <v>5.4687156323458517</v>
      </c>
      <c r="L19" s="6">
        <f>K19/K21*100</f>
        <v>5.4687156323458517</v>
      </c>
      <c r="M19" s="1"/>
      <c r="N19" s="2"/>
      <c r="O19" s="2"/>
      <c r="P19" s="2"/>
      <c r="Q19" s="2"/>
      <c r="R19" s="2"/>
      <c r="S19" s="2"/>
      <c r="T19" s="7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idden="1" x14ac:dyDescent="0.3">
      <c r="A20" s="1"/>
      <c r="B20" s="1" t="s">
        <v>12</v>
      </c>
      <c r="C20" s="5">
        <v>5795131</v>
      </c>
      <c r="D20" s="6">
        <f>C20/C21*100</f>
        <v>3.8468579173207647</v>
      </c>
      <c r="E20" s="6">
        <f>D20/D21*100</f>
        <v>3.8468579173207651</v>
      </c>
      <c r="F20" s="6">
        <f>E20/E21*100</f>
        <v>3.8468579173207651</v>
      </c>
      <c r="G20" s="6">
        <f>F20/F21*100</f>
        <v>3.8468579173207651</v>
      </c>
      <c r="H20" s="6">
        <f>G20/G21*100</f>
        <v>3.8468579173207651</v>
      </c>
      <c r="I20" s="6"/>
      <c r="J20" s="6">
        <f>H20/H21*100</f>
        <v>3.8468579173207651</v>
      </c>
      <c r="K20" s="6">
        <f>J20/J21*100</f>
        <v>3.8468579173207651</v>
      </c>
      <c r="L20" s="6">
        <f>K20/K21*100</f>
        <v>3.8468579173207651</v>
      </c>
      <c r="M20" s="1"/>
      <c r="N20" s="2"/>
      <c r="O20" s="2"/>
      <c r="P20" s="2"/>
      <c r="Q20" s="2"/>
      <c r="R20" s="2"/>
      <c r="S20" s="2"/>
      <c r="T20" s="7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21.75" hidden="1" customHeight="1" thickBot="1" x14ac:dyDescent="0.35">
      <c r="A21" s="1"/>
      <c r="B21" s="1" t="s">
        <v>13</v>
      </c>
      <c r="C21" s="8">
        <f>SUM(C10:C20)</f>
        <v>150645829</v>
      </c>
      <c r="D21" s="6">
        <f>SUM(D10:D20)</f>
        <v>99.999999999999986</v>
      </c>
      <c r="E21" s="6">
        <f>SUM(E10:E20)</f>
        <v>100</v>
      </c>
      <c r="F21" s="6">
        <f t="shared" ref="F21:L21" si="0">SUM(F10:F20)</f>
        <v>100</v>
      </c>
      <c r="G21" s="6">
        <f t="shared" si="0"/>
        <v>100</v>
      </c>
      <c r="H21" s="6">
        <f t="shared" si="0"/>
        <v>100</v>
      </c>
      <c r="I21" s="6"/>
      <c r="J21" s="6">
        <f t="shared" si="0"/>
        <v>100</v>
      </c>
      <c r="K21" s="6">
        <f t="shared" si="0"/>
        <v>100</v>
      </c>
      <c r="L21" s="6">
        <f t="shared" si="0"/>
        <v>100</v>
      </c>
      <c r="M21" s="1"/>
      <c r="N21" s="2"/>
      <c r="O21" s="2"/>
      <c r="P21" s="2"/>
      <c r="Q21" s="2"/>
      <c r="R21" s="2"/>
      <c r="S21" s="2"/>
      <c r="T21" s="7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idden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"/>
      <c r="O22" s="2"/>
      <c r="P22" s="2"/>
      <c r="Q22" s="2"/>
      <c r="R22" s="2"/>
      <c r="S22" s="2"/>
      <c r="T22" s="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21.75" customHeight="1" thickBo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"/>
      <c r="O23" s="2"/>
      <c r="P23" s="2"/>
      <c r="Q23" s="2"/>
      <c r="R23" s="2"/>
      <c r="S23" s="2"/>
      <c r="T23" s="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5" customHeight="1" x14ac:dyDescent="0.3">
      <c r="A24" s="9"/>
      <c r="B24" s="10" t="s">
        <v>1</v>
      </c>
      <c r="C24" s="11" t="s">
        <v>14</v>
      </c>
      <c r="D24" s="12" t="s">
        <v>15</v>
      </c>
      <c r="E24" s="11" t="s">
        <v>16</v>
      </c>
      <c r="F24" s="11" t="s">
        <v>17</v>
      </c>
      <c r="G24" s="13" t="s">
        <v>18</v>
      </c>
      <c r="H24" s="13" t="s">
        <v>19</v>
      </c>
      <c r="I24" s="14" t="s">
        <v>20</v>
      </c>
      <c r="J24" s="12" t="s">
        <v>21</v>
      </c>
      <c r="K24" s="12" t="s">
        <v>15</v>
      </c>
      <c r="L24" s="11" t="s">
        <v>22</v>
      </c>
      <c r="M24" s="15"/>
      <c r="N24" s="2"/>
      <c r="O24" s="11" t="s">
        <v>23</v>
      </c>
      <c r="P24" s="15"/>
      <c r="Q24" s="2"/>
      <c r="R24" s="2"/>
      <c r="S24" s="2"/>
      <c r="T24" s="16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5" customHeight="1" x14ac:dyDescent="0.3">
      <c r="A25" s="17"/>
      <c r="B25" s="18"/>
      <c r="C25" s="19"/>
      <c r="D25" s="20" t="s">
        <v>24</v>
      </c>
      <c r="E25" s="19"/>
      <c r="F25" s="19" t="s">
        <v>25</v>
      </c>
      <c r="G25" s="21"/>
      <c r="H25" s="21"/>
      <c r="I25" s="22" t="s">
        <v>26</v>
      </c>
      <c r="J25" s="20" t="s">
        <v>27</v>
      </c>
      <c r="K25" s="20" t="s">
        <v>28</v>
      </c>
      <c r="L25" s="19"/>
      <c r="M25" s="23" t="s">
        <v>13</v>
      </c>
      <c r="N25" s="2"/>
      <c r="O25" s="19"/>
      <c r="P25" s="23" t="s">
        <v>13</v>
      </c>
      <c r="Q25" s="2"/>
      <c r="R25" s="2"/>
      <c r="S25" s="2"/>
      <c r="T25" s="16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15" customHeight="1" thickBot="1" x14ac:dyDescent="0.35">
      <c r="A26" s="24"/>
      <c r="B26" s="18"/>
      <c r="C26" s="19"/>
      <c r="D26" s="20" t="s">
        <v>29</v>
      </c>
      <c r="E26" s="19"/>
      <c r="F26" s="19" t="s">
        <v>30</v>
      </c>
      <c r="G26" s="21"/>
      <c r="H26" s="21"/>
      <c r="I26" s="22" t="s">
        <v>31</v>
      </c>
      <c r="J26" s="20" t="s">
        <v>32</v>
      </c>
      <c r="K26" s="20" t="s">
        <v>19</v>
      </c>
      <c r="L26" s="19"/>
      <c r="M26" s="25">
        <v>10</v>
      </c>
      <c r="N26" s="2"/>
      <c r="O26" s="19"/>
      <c r="P26" s="25">
        <v>11</v>
      </c>
      <c r="Q26" s="2"/>
      <c r="R26" s="2"/>
      <c r="S26" s="2"/>
      <c r="T26" s="16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s="35" customFormat="1" ht="18.75" customHeight="1" thickBot="1" x14ac:dyDescent="0.35">
      <c r="A27" s="26"/>
      <c r="B27" s="27"/>
      <c r="C27" s="28">
        <v>1</v>
      </c>
      <c r="D27" s="28">
        <v>2</v>
      </c>
      <c r="E27" s="28">
        <v>3</v>
      </c>
      <c r="F27" s="28">
        <v>4</v>
      </c>
      <c r="G27" s="28">
        <v>5</v>
      </c>
      <c r="H27" s="28">
        <v>6</v>
      </c>
      <c r="I27" s="29" t="s">
        <v>33</v>
      </c>
      <c r="J27" s="30" t="s">
        <v>34</v>
      </c>
      <c r="K27" s="28">
        <v>8</v>
      </c>
      <c r="L27" s="31">
        <v>9</v>
      </c>
      <c r="M27" s="32" t="s">
        <v>35</v>
      </c>
      <c r="N27" s="33"/>
      <c r="O27" s="28">
        <v>11</v>
      </c>
      <c r="P27" s="32" t="s">
        <v>36</v>
      </c>
      <c r="Q27" s="33"/>
      <c r="R27" s="33"/>
      <c r="S27" s="33"/>
      <c r="T27" s="34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1:33" s="43" customFormat="1" ht="22.5" customHeight="1" x14ac:dyDescent="0.3">
      <c r="A28" s="36">
        <v>10</v>
      </c>
      <c r="B28" s="37" t="s">
        <v>2</v>
      </c>
      <c r="C28" s="38">
        <f>ROUND(D10%*C40,0)</f>
        <v>4542317</v>
      </c>
      <c r="D28" s="38">
        <f>ROUND(E10%*D40,0)</f>
        <v>1163818</v>
      </c>
      <c r="E28" s="38">
        <f>ROUND(F10%*E40,0)-1</f>
        <v>166889</v>
      </c>
      <c r="F28" s="38">
        <f>ROUND(G10%*F40,0)</f>
        <v>1156495</v>
      </c>
      <c r="G28" s="38">
        <f>ROUND(J10%*G40,0)</f>
        <v>69584</v>
      </c>
      <c r="H28" s="38">
        <f>ROUND(K10%*H40,0)</f>
        <v>57003</v>
      </c>
      <c r="I28" s="39">
        <f>SUM(C28:H28)</f>
        <v>7156106</v>
      </c>
      <c r="J28" s="40">
        <v>91939</v>
      </c>
      <c r="K28" s="38">
        <f>ROUND(L10%*K40,0)</f>
        <v>8542</v>
      </c>
      <c r="L28" s="40">
        <v>0</v>
      </c>
      <c r="M28" s="39">
        <f>+C28+D28+E28+F28+G28+H28+J28+K28+L28</f>
        <v>7256587</v>
      </c>
      <c r="N28" s="2"/>
      <c r="O28" s="40">
        <v>12607</v>
      </c>
      <c r="P28" s="39">
        <f>+M28+O28</f>
        <v>7269194</v>
      </c>
      <c r="Q28" s="41"/>
      <c r="R28" s="41">
        <f t="shared" ref="R28:R38" si="1">+I28+K28</f>
        <v>7164648</v>
      </c>
      <c r="S28" s="42">
        <f t="shared" ref="S28:S38" si="2">+C10</f>
        <v>7164649</v>
      </c>
      <c r="T28" s="16">
        <f>+S28-R28-1</f>
        <v>0</v>
      </c>
      <c r="U28" s="42">
        <f t="shared" ref="U28:U39" si="3">+L28+O28</f>
        <v>12607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s="43" customFormat="1" ht="22.5" customHeight="1" x14ac:dyDescent="0.3">
      <c r="A29" s="36">
        <v>1</v>
      </c>
      <c r="B29" s="37" t="s">
        <v>3</v>
      </c>
      <c r="C29" s="38">
        <f>ROUND(D11%*C40,0)</f>
        <v>6099004</v>
      </c>
      <c r="D29" s="38">
        <f>ROUND(E11%*D40,0)+1</f>
        <v>1562669</v>
      </c>
      <c r="E29" s="38">
        <f>ROUND(F11%*E40,0)</f>
        <v>224085</v>
      </c>
      <c r="F29" s="38">
        <f>ROUND(G11%*F40,0)</f>
        <v>1552834</v>
      </c>
      <c r="G29" s="38">
        <f>ROUND(J11%*G40,0)</f>
        <v>93431</v>
      </c>
      <c r="H29" s="38">
        <f>ROUND(K11%*H40,0)</f>
        <v>76538</v>
      </c>
      <c r="I29" s="39">
        <f t="shared" ref="I29:I38" si="4">SUM(C29:H29)</f>
        <v>9608561</v>
      </c>
      <c r="J29" s="40">
        <v>137670</v>
      </c>
      <c r="K29" s="38">
        <f>ROUND(L11%*K40,0)</f>
        <v>11469</v>
      </c>
      <c r="L29" s="40">
        <v>729</v>
      </c>
      <c r="M29" s="39">
        <f t="shared" ref="M29:M38" si="5">+C29+D29+E29+F29+G29+H29+J29+K29+L29</f>
        <v>9758429</v>
      </c>
      <c r="N29" s="2"/>
      <c r="O29" s="40">
        <v>94506</v>
      </c>
      <c r="P29" s="39">
        <f t="shared" ref="P29:P38" si="6">+M29+O29</f>
        <v>9852935</v>
      </c>
      <c r="Q29" s="41"/>
      <c r="R29" s="41">
        <f t="shared" si="1"/>
        <v>9620030</v>
      </c>
      <c r="S29" s="42">
        <f t="shared" si="2"/>
        <v>9620030</v>
      </c>
      <c r="T29" s="16">
        <f t="shared" ref="T29:T38" si="7">+S29-R29</f>
        <v>0</v>
      </c>
      <c r="U29" s="42">
        <f t="shared" si="3"/>
        <v>95235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s="43" customFormat="1" ht="22.5" customHeight="1" x14ac:dyDescent="0.3">
      <c r="A30" s="36">
        <v>2</v>
      </c>
      <c r="B30" s="37" t="s">
        <v>4</v>
      </c>
      <c r="C30" s="38">
        <f>ROUND(D12%*C40,0)</f>
        <v>23085076</v>
      </c>
      <c r="D30" s="38">
        <f>ROUND(E12%*D40,0)</f>
        <v>5914787</v>
      </c>
      <c r="E30" s="38">
        <f>ROUND(F12%*E40,0)</f>
        <v>848175</v>
      </c>
      <c r="F30" s="38">
        <f>ROUND(G12%*F40,0)</f>
        <v>5877566</v>
      </c>
      <c r="G30" s="38">
        <f>ROUND(J12%*G40,0)</f>
        <v>353640</v>
      </c>
      <c r="H30" s="38">
        <f>ROUND(K12%*H40,0)</f>
        <v>289702</v>
      </c>
      <c r="I30" s="39">
        <f>SUM(C30:H30)</f>
        <v>36368946</v>
      </c>
      <c r="J30" s="40">
        <v>449950</v>
      </c>
      <c r="K30" s="38">
        <f>ROUND(L12%*K40,0)-1</f>
        <v>43410</v>
      </c>
      <c r="L30" s="40">
        <v>5607</v>
      </c>
      <c r="M30" s="39">
        <f t="shared" si="5"/>
        <v>36867913</v>
      </c>
      <c r="N30" s="2"/>
      <c r="O30" s="40">
        <v>2458213</v>
      </c>
      <c r="P30" s="39">
        <f t="shared" si="6"/>
        <v>39326126</v>
      </c>
      <c r="Q30" s="41"/>
      <c r="R30" s="41">
        <f t="shared" si="1"/>
        <v>36412356</v>
      </c>
      <c r="S30" s="42">
        <f t="shared" si="2"/>
        <v>36412356</v>
      </c>
      <c r="T30" s="16">
        <f t="shared" si="7"/>
        <v>0</v>
      </c>
      <c r="U30" s="42">
        <f t="shared" si="3"/>
        <v>2463820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s="43" customFormat="1" ht="22.5" customHeight="1" thickBot="1" x14ac:dyDescent="0.35">
      <c r="A31" s="44">
        <v>11</v>
      </c>
      <c r="B31" s="37" t="s">
        <v>5</v>
      </c>
      <c r="C31" s="38">
        <f>ROUND(D13%*C40,0)</f>
        <v>5762342</v>
      </c>
      <c r="D31" s="38">
        <f>ROUND(E13%*D40,0)</f>
        <v>1476410</v>
      </c>
      <c r="E31" s="38">
        <f>ROUND(F13%*E40,0)</f>
        <v>211716</v>
      </c>
      <c r="F31" s="38">
        <f>ROUND(G13%*F40,0)</f>
        <v>1467119</v>
      </c>
      <c r="G31" s="38">
        <f>ROUND(J13%*G40,0)</f>
        <v>88273</v>
      </c>
      <c r="H31" s="38">
        <f>ROUND(K13%*H40,0)</f>
        <v>72314</v>
      </c>
      <c r="I31" s="39">
        <f>SUM(C31:H31)</f>
        <v>9078174</v>
      </c>
      <c r="J31" s="40">
        <v>110494</v>
      </c>
      <c r="K31" s="38">
        <f>ROUND(L13%*K40,0)-1</f>
        <v>10835</v>
      </c>
      <c r="L31" s="40">
        <v>0</v>
      </c>
      <c r="M31" s="39">
        <f t="shared" si="5"/>
        <v>9199503</v>
      </c>
      <c r="N31" s="2"/>
      <c r="O31" s="40">
        <v>52286</v>
      </c>
      <c r="P31" s="39">
        <f t="shared" si="6"/>
        <v>9251789</v>
      </c>
      <c r="Q31" s="41"/>
      <c r="R31" s="41">
        <f t="shared" si="1"/>
        <v>9089009</v>
      </c>
      <c r="S31" s="42">
        <f t="shared" si="2"/>
        <v>9089009</v>
      </c>
      <c r="T31" s="16">
        <f t="shared" si="7"/>
        <v>0</v>
      </c>
      <c r="U31" s="42">
        <f t="shared" si="3"/>
        <v>52286</v>
      </c>
      <c r="V31" s="45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s="43" customFormat="1" ht="22.5" customHeight="1" x14ac:dyDescent="0.3">
      <c r="A32" s="36">
        <v>3</v>
      </c>
      <c r="B32" s="37" t="s">
        <v>37</v>
      </c>
      <c r="C32" s="38">
        <f>ROUND(D14%*C40,0)</f>
        <v>21824342</v>
      </c>
      <c r="D32" s="38">
        <f>ROUND(E14%*D40,0)</f>
        <v>5591766</v>
      </c>
      <c r="E32" s="38">
        <f>ROUND(F14%*E40,0)</f>
        <v>801854</v>
      </c>
      <c r="F32" s="38">
        <f>ROUND(G14%*F40,0)</f>
        <v>5556577</v>
      </c>
      <c r="G32" s="38">
        <f>ROUND(J14%*G40,0)</f>
        <v>334327</v>
      </c>
      <c r="H32" s="38">
        <f>ROUND(K14%*H40,0)</f>
        <v>273881</v>
      </c>
      <c r="I32" s="39">
        <f t="shared" si="4"/>
        <v>34382747</v>
      </c>
      <c r="J32" s="40">
        <v>391432</v>
      </c>
      <c r="K32" s="38">
        <f>ROUND(L14%*K40,0)</f>
        <v>41040</v>
      </c>
      <c r="L32" s="40">
        <v>698</v>
      </c>
      <c r="M32" s="39">
        <f t="shared" si="5"/>
        <v>34815917</v>
      </c>
      <c r="N32" s="2"/>
      <c r="O32" s="40">
        <v>4210769</v>
      </c>
      <c r="P32" s="39">
        <f t="shared" si="6"/>
        <v>39026686</v>
      </c>
      <c r="Q32" s="41"/>
      <c r="R32" s="41">
        <f t="shared" si="1"/>
        <v>34423787</v>
      </c>
      <c r="S32" s="42">
        <f t="shared" si="2"/>
        <v>34423787</v>
      </c>
      <c r="T32" s="16">
        <f t="shared" si="7"/>
        <v>0</v>
      </c>
      <c r="U32" s="42">
        <f t="shared" si="3"/>
        <v>4211467</v>
      </c>
      <c r="V32" s="46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s="43" customFormat="1" ht="22.5" customHeight="1" x14ac:dyDescent="0.3">
      <c r="A33" s="36">
        <v>4</v>
      </c>
      <c r="B33" s="37" t="s">
        <v>7</v>
      </c>
      <c r="C33" s="38">
        <f>ROUND(D15%*C40,0)</f>
        <v>8937924</v>
      </c>
      <c r="D33" s="38">
        <f>ROUND(E15%*D40,0)</f>
        <v>2290047</v>
      </c>
      <c r="E33" s="38">
        <f>ROUND(F15%*E40,0)</f>
        <v>328391</v>
      </c>
      <c r="F33" s="38">
        <f>ROUND(G15%*F40,0)</f>
        <v>2275636</v>
      </c>
      <c r="G33" s="38">
        <f>ROUND(J15%*G40,0)</f>
        <v>136920</v>
      </c>
      <c r="H33" s="38">
        <f>ROUND(K15%*H40,0)-1</f>
        <v>112164</v>
      </c>
      <c r="I33" s="39">
        <f t="shared" si="4"/>
        <v>14081082</v>
      </c>
      <c r="J33" s="40">
        <v>158054</v>
      </c>
      <c r="K33" s="38">
        <f>ROUND(L15%*K40,0)</f>
        <v>16808</v>
      </c>
      <c r="L33" s="40">
        <v>234</v>
      </c>
      <c r="M33" s="39">
        <f t="shared" si="5"/>
        <v>14256178</v>
      </c>
      <c r="N33" s="2"/>
      <c r="O33" s="40">
        <v>97646</v>
      </c>
      <c r="P33" s="39">
        <f t="shared" si="6"/>
        <v>14353824</v>
      </c>
      <c r="Q33" s="41"/>
      <c r="R33" s="41">
        <f t="shared" si="1"/>
        <v>14097890</v>
      </c>
      <c r="S33" s="42">
        <f t="shared" si="2"/>
        <v>14097890</v>
      </c>
      <c r="T33" s="16">
        <f t="shared" si="7"/>
        <v>0</v>
      </c>
      <c r="U33" s="42">
        <f t="shared" si="3"/>
        <v>97880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s="43" customFormat="1" ht="22.5" customHeight="1" x14ac:dyDescent="0.3">
      <c r="A34" s="36">
        <v>5</v>
      </c>
      <c r="B34" s="37" t="s">
        <v>8</v>
      </c>
      <c r="C34" s="38">
        <f>ROUND(D16%*C40,0)</f>
        <v>6805571</v>
      </c>
      <c r="D34" s="38">
        <f>ROUND(E16%*D40,0)</f>
        <v>1743702</v>
      </c>
      <c r="E34" s="38">
        <f>ROUND(F16%*E40,0)</f>
        <v>250045</v>
      </c>
      <c r="F34" s="38">
        <f>ROUND(G16%*F40,0)</f>
        <v>1732729</v>
      </c>
      <c r="G34" s="38">
        <f>ROUND(J16%*G40,0)</f>
        <v>104254</v>
      </c>
      <c r="H34" s="38">
        <f>ROUND(K16%*H40,0)+1</f>
        <v>85406</v>
      </c>
      <c r="I34" s="39">
        <f t="shared" si="4"/>
        <v>10721707</v>
      </c>
      <c r="J34" s="40">
        <v>138542</v>
      </c>
      <c r="K34" s="38">
        <f>ROUND(L16%*K40,0)</f>
        <v>12798</v>
      </c>
      <c r="L34" s="40">
        <v>214</v>
      </c>
      <c r="M34" s="39">
        <f t="shared" si="5"/>
        <v>10873261</v>
      </c>
      <c r="N34" s="2"/>
      <c r="O34" s="40">
        <v>89146</v>
      </c>
      <c r="P34" s="39">
        <f t="shared" si="6"/>
        <v>10962407</v>
      </c>
      <c r="Q34" s="41"/>
      <c r="R34" s="41">
        <f t="shared" si="1"/>
        <v>10734505</v>
      </c>
      <c r="S34" s="42">
        <f t="shared" si="2"/>
        <v>10734505</v>
      </c>
      <c r="T34" s="16">
        <f t="shared" si="7"/>
        <v>0</v>
      </c>
      <c r="U34" s="42">
        <f t="shared" si="3"/>
        <v>89360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s="43" customFormat="1" ht="22.5" customHeight="1" x14ac:dyDescent="0.3">
      <c r="A35" s="36">
        <v>6</v>
      </c>
      <c r="B35" s="37" t="s">
        <v>9</v>
      </c>
      <c r="C35" s="38">
        <f>ROUND(D17%*C40,0)</f>
        <v>4282401</v>
      </c>
      <c r="D35" s="38">
        <f>ROUND(E17%*D40,0)</f>
        <v>1097224</v>
      </c>
      <c r="E35" s="38">
        <f>ROUND(F17%*E40,0)</f>
        <v>157341</v>
      </c>
      <c r="F35" s="38">
        <f>ROUND(G17%*F40,0)</f>
        <v>1090319</v>
      </c>
      <c r="G35" s="38">
        <f>ROUND(J17%*G40,0)</f>
        <v>65602</v>
      </c>
      <c r="H35" s="38">
        <f>ROUND(K17%*H40,0)</f>
        <v>53741</v>
      </c>
      <c r="I35" s="39">
        <f t="shared" si="4"/>
        <v>6746628</v>
      </c>
      <c r="J35" s="40">
        <v>87614</v>
      </c>
      <c r="K35" s="38">
        <f>ROUND(L17%*K40,0)</f>
        <v>8053</v>
      </c>
      <c r="L35" s="40">
        <v>0</v>
      </c>
      <c r="M35" s="39">
        <f t="shared" si="5"/>
        <v>6842295</v>
      </c>
      <c r="N35" s="2"/>
      <c r="O35" s="40">
        <v>46564</v>
      </c>
      <c r="P35" s="39">
        <f t="shared" si="6"/>
        <v>6888859</v>
      </c>
      <c r="Q35" s="41"/>
      <c r="R35" s="41">
        <f t="shared" si="1"/>
        <v>6754681</v>
      </c>
      <c r="S35" s="42">
        <f t="shared" si="2"/>
        <v>6754681</v>
      </c>
      <c r="T35" s="16">
        <f t="shared" si="7"/>
        <v>0</v>
      </c>
      <c r="U35" s="42">
        <f t="shared" si="3"/>
        <v>46564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s="43" customFormat="1" ht="22.5" customHeight="1" x14ac:dyDescent="0.3">
      <c r="A36" s="36">
        <v>7</v>
      </c>
      <c r="B36" s="37" t="s">
        <v>10</v>
      </c>
      <c r="C36" s="38">
        <f>ROUND(D18%*C40,0)</f>
        <v>5271881</v>
      </c>
      <c r="D36" s="38">
        <f>ROUND(E18%*D40,0)</f>
        <v>1350745</v>
      </c>
      <c r="E36" s="38">
        <f>ROUND(F18%*E40,0)</f>
        <v>193696</v>
      </c>
      <c r="F36" s="38">
        <f>ROUND(G18%*F40,0)</f>
        <v>1342245</v>
      </c>
      <c r="G36" s="38">
        <f>ROUND(J18%*G40,0)</f>
        <v>80760</v>
      </c>
      <c r="H36" s="38">
        <f>ROUND(K18%*H40,0)</f>
        <v>66159</v>
      </c>
      <c r="I36" s="39">
        <f t="shared" si="4"/>
        <v>8305486</v>
      </c>
      <c r="J36" s="40">
        <v>121622</v>
      </c>
      <c r="K36" s="38">
        <f>ROUND(L18%*K40,0)</f>
        <v>9914</v>
      </c>
      <c r="L36" s="40">
        <v>285</v>
      </c>
      <c r="M36" s="39">
        <f t="shared" si="5"/>
        <v>8437307</v>
      </c>
      <c r="N36" s="2"/>
      <c r="O36" s="40">
        <v>29226</v>
      </c>
      <c r="P36" s="39">
        <f t="shared" si="6"/>
        <v>8466533</v>
      </c>
      <c r="Q36" s="41"/>
      <c r="R36" s="41">
        <f t="shared" si="1"/>
        <v>8315400</v>
      </c>
      <c r="S36" s="42">
        <f t="shared" si="2"/>
        <v>8315399</v>
      </c>
      <c r="T36" s="16">
        <f t="shared" si="7"/>
        <v>-1</v>
      </c>
      <c r="U36" s="42">
        <f t="shared" si="3"/>
        <v>29511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s="43" customFormat="1" ht="22.5" customHeight="1" x14ac:dyDescent="0.3">
      <c r="A37" s="36">
        <v>8</v>
      </c>
      <c r="B37" s="37" t="s">
        <v>11</v>
      </c>
      <c r="C37" s="38">
        <f>ROUND(D19%*C40,0)</f>
        <v>5223060</v>
      </c>
      <c r="D37" s="38">
        <f>ROUND(E19%*D40,0)</f>
        <v>1338236</v>
      </c>
      <c r="E37" s="38">
        <f>ROUND(F19%*E40,0)</f>
        <v>191902</v>
      </c>
      <c r="F37" s="38">
        <f>ROUND(G19%*F40,0)</f>
        <v>1329815</v>
      </c>
      <c r="G37" s="38">
        <f>ROUND(J19%*G40,0)</f>
        <v>80012</v>
      </c>
      <c r="H37" s="38">
        <f>ROUND(K19%*H40,0)-1</f>
        <v>65545</v>
      </c>
      <c r="I37" s="39">
        <f t="shared" si="4"/>
        <v>8228570</v>
      </c>
      <c r="J37" s="40">
        <v>69350</v>
      </c>
      <c r="K37" s="38">
        <f>ROUND(L19%*K40,0)</f>
        <v>9822</v>
      </c>
      <c r="L37" s="40">
        <v>0</v>
      </c>
      <c r="M37" s="39">
        <f t="shared" si="5"/>
        <v>8307742</v>
      </c>
      <c r="N37" s="2"/>
      <c r="O37" s="40">
        <v>19624</v>
      </c>
      <c r="P37" s="39">
        <f t="shared" si="6"/>
        <v>8327366</v>
      </c>
      <c r="Q37" s="41"/>
      <c r="R37" s="41">
        <f t="shared" si="1"/>
        <v>8238392</v>
      </c>
      <c r="S37" s="42">
        <f t="shared" si="2"/>
        <v>8238392</v>
      </c>
      <c r="T37" s="16">
        <f t="shared" si="7"/>
        <v>0</v>
      </c>
      <c r="U37" s="42">
        <f t="shared" si="3"/>
        <v>19624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s="43" customFormat="1" ht="22.5" customHeight="1" thickBot="1" x14ac:dyDescent="0.35">
      <c r="A38" s="36">
        <v>9</v>
      </c>
      <c r="B38" s="37" t="s">
        <v>12</v>
      </c>
      <c r="C38" s="38">
        <f>ROUND(D20%*C40,0)</f>
        <v>3674056</v>
      </c>
      <c r="D38" s="38">
        <f>ROUND(E20%*D40,0)</f>
        <v>941355</v>
      </c>
      <c r="E38" s="38">
        <f>ROUND(F20%*E40,0)</f>
        <v>134989</v>
      </c>
      <c r="F38" s="38">
        <f>ROUND(G20%*F40,0)</f>
        <v>935431</v>
      </c>
      <c r="G38" s="38">
        <f>ROUND(J20%*G40,0)</f>
        <v>56283</v>
      </c>
      <c r="H38" s="38">
        <f>ROUND(K20%*H40,0)+1</f>
        <v>46108</v>
      </c>
      <c r="I38" s="39">
        <f t="shared" si="4"/>
        <v>5788222</v>
      </c>
      <c r="J38" s="40">
        <v>62203</v>
      </c>
      <c r="K38" s="38">
        <f>ROUND(L20%*K40,0)</f>
        <v>6909</v>
      </c>
      <c r="L38" s="40">
        <v>0</v>
      </c>
      <c r="M38" s="39">
        <f t="shared" si="5"/>
        <v>5857334</v>
      </c>
      <c r="N38" s="2"/>
      <c r="O38" s="40">
        <v>3757</v>
      </c>
      <c r="P38" s="39">
        <f t="shared" si="6"/>
        <v>5861091</v>
      </c>
      <c r="Q38" s="41"/>
      <c r="R38" s="41">
        <f t="shared" si="1"/>
        <v>5795131</v>
      </c>
      <c r="S38" s="42">
        <f t="shared" si="2"/>
        <v>5795131</v>
      </c>
      <c r="T38" s="16">
        <f t="shared" si="7"/>
        <v>0</v>
      </c>
      <c r="U38" s="42">
        <f t="shared" si="3"/>
        <v>3757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x14ac:dyDescent="0.3">
      <c r="A39" s="9"/>
      <c r="B39" s="47"/>
      <c r="C39" s="48"/>
      <c r="D39" s="48"/>
      <c r="E39" s="48"/>
      <c r="F39" s="48"/>
      <c r="G39" s="48"/>
      <c r="H39" s="48"/>
      <c r="I39" s="49"/>
      <c r="J39" s="48"/>
      <c r="K39" s="48"/>
      <c r="L39" s="48"/>
      <c r="M39" s="50"/>
      <c r="N39" s="2"/>
      <c r="O39" s="51"/>
      <c r="P39" s="50"/>
      <c r="Q39" s="42"/>
      <c r="R39" s="42"/>
      <c r="S39" s="42"/>
      <c r="T39" s="16"/>
      <c r="U39" s="2">
        <f t="shared" si="3"/>
        <v>0</v>
      </c>
      <c r="V39" s="2"/>
      <c r="W39" s="2"/>
      <c r="X39" s="2" t="s">
        <v>38</v>
      </c>
      <c r="Y39" s="2"/>
      <c r="Z39" s="2"/>
      <c r="AA39" s="2"/>
      <c r="AB39" s="2"/>
      <c r="AC39" s="2"/>
      <c r="AD39" s="2"/>
      <c r="AE39" s="2"/>
      <c r="AF39" s="2"/>
      <c r="AG39" s="2"/>
    </row>
    <row r="40" spans="1:33" x14ac:dyDescent="0.3">
      <c r="A40" s="17"/>
      <c r="B40" s="52" t="s">
        <v>39</v>
      </c>
      <c r="C40" s="38">
        <f>E47</f>
        <v>95507974</v>
      </c>
      <c r="D40" s="38">
        <f>E48</f>
        <v>24470759</v>
      </c>
      <c r="E40" s="38">
        <f>E50</f>
        <v>3509083</v>
      </c>
      <c r="F40" s="38">
        <f>E51</f>
        <v>24316766</v>
      </c>
      <c r="G40" s="38">
        <f>E52</f>
        <v>1463086</v>
      </c>
      <c r="H40" s="38">
        <f>E53</f>
        <v>1198561</v>
      </c>
      <c r="I40" s="39">
        <f>SUM(C40:H40)</f>
        <v>150466229</v>
      </c>
      <c r="J40" s="38">
        <f>E49</f>
        <v>1818870</v>
      </c>
      <c r="K40" s="38">
        <f>E54</f>
        <v>179600</v>
      </c>
      <c r="L40" s="38">
        <f>+E55</f>
        <v>7767</v>
      </c>
      <c r="M40" s="39">
        <f>SUM(E47:E55)</f>
        <v>152472466</v>
      </c>
      <c r="N40" s="2"/>
      <c r="O40" s="38">
        <f>+E58</f>
        <v>7114344</v>
      </c>
      <c r="P40" s="39">
        <f>+E59</f>
        <v>159586810</v>
      </c>
      <c r="Q40" s="42"/>
      <c r="R40" s="42">
        <f>SUM(R29:R39)</f>
        <v>143481181</v>
      </c>
      <c r="S40" s="42">
        <f>SUM(S29:S39)</f>
        <v>143481180</v>
      </c>
      <c r="T40" s="16">
        <f>SUM(T28:T38)</f>
        <v>-1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5" thickBot="1" x14ac:dyDescent="0.35">
      <c r="A41" s="24"/>
      <c r="B41" s="53"/>
      <c r="C41" s="54"/>
      <c r="D41" s="54"/>
      <c r="E41" s="53"/>
      <c r="F41" s="53"/>
      <c r="G41" s="53"/>
      <c r="H41" s="53"/>
      <c r="I41" s="55"/>
      <c r="J41" s="53"/>
      <c r="K41" s="53"/>
      <c r="L41" s="53"/>
      <c r="M41" s="56"/>
      <c r="N41" s="2"/>
      <c r="O41" s="53"/>
      <c r="P41" s="56"/>
      <c r="Q41" s="42"/>
      <c r="R41" s="42"/>
      <c r="S41" s="2"/>
      <c r="T41" s="16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s="57" customFormat="1" ht="24" hidden="1" customHeight="1" x14ac:dyDescent="0.3">
      <c r="B42" s="58"/>
      <c r="C42" s="58">
        <f>+C40-C43</f>
        <v>0</v>
      </c>
      <c r="D42" s="58">
        <f t="shared" ref="D42:M42" si="8">+D40-D43</f>
        <v>0</v>
      </c>
      <c r="E42" s="58">
        <f t="shared" si="8"/>
        <v>0</v>
      </c>
      <c r="F42" s="58">
        <f>+F40-F43</f>
        <v>0</v>
      </c>
      <c r="G42" s="58">
        <f t="shared" si="8"/>
        <v>0</v>
      </c>
      <c r="H42" s="58">
        <f t="shared" si="8"/>
        <v>0</v>
      </c>
      <c r="I42" s="58">
        <f t="shared" si="8"/>
        <v>0</v>
      </c>
      <c r="J42" s="58">
        <f t="shared" si="8"/>
        <v>0</v>
      </c>
      <c r="K42" s="58">
        <f t="shared" si="8"/>
        <v>0</v>
      </c>
      <c r="L42" s="58">
        <f>+L40-L43</f>
        <v>0</v>
      </c>
      <c r="M42" s="58">
        <f t="shared" si="8"/>
        <v>0</v>
      </c>
      <c r="N42" s="58"/>
      <c r="O42" s="58"/>
      <c r="P42" s="58"/>
      <c r="Q42" s="58"/>
      <c r="R42" s="58"/>
      <c r="S42" s="58"/>
      <c r="T42" s="58"/>
      <c r="U42" s="58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</row>
    <row r="43" spans="1:33" ht="24" hidden="1" customHeight="1" x14ac:dyDescent="0.3">
      <c r="A43" s="1"/>
      <c r="B43" s="60"/>
      <c r="C43" s="61">
        <f>SUM(C28:C38)</f>
        <v>95507974</v>
      </c>
      <c r="D43" s="61">
        <f>SUM(D28:D38)</f>
        <v>24470759</v>
      </c>
      <c r="E43" s="61">
        <f t="shared" ref="E43:K43" si="9">SUM(E28:E38)</f>
        <v>3509083</v>
      </c>
      <c r="F43" s="61">
        <f>SUM(F28:F38)</f>
        <v>24316766</v>
      </c>
      <c r="G43" s="61">
        <f t="shared" si="9"/>
        <v>1463086</v>
      </c>
      <c r="H43" s="61">
        <f t="shared" si="9"/>
        <v>1198561</v>
      </c>
      <c r="I43" s="61">
        <f t="shared" si="9"/>
        <v>150466229</v>
      </c>
      <c r="J43" s="61">
        <f>SUM(J28:J38)</f>
        <v>1818870</v>
      </c>
      <c r="K43" s="61">
        <f t="shared" si="9"/>
        <v>179600</v>
      </c>
      <c r="L43" s="61">
        <f>SUM(L28:L38)</f>
        <v>7767</v>
      </c>
      <c r="M43" s="61">
        <f>SUM(M28:M38)</f>
        <v>152472466</v>
      </c>
      <c r="N43" s="60"/>
      <c r="O43" s="60"/>
      <c r="P43" s="60"/>
      <c r="Q43" s="61"/>
      <c r="R43" s="61"/>
      <c r="S43" s="60"/>
      <c r="T43" s="16"/>
      <c r="U43" s="60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s="62" customFormat="1" ht="9.75" customHeight="1" x14ac:dyDescent="0.3"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Q44" s="63"/>
      <c r="R44" s="63"/>
      <c r="T44" s="64"/>
    </row>
    <row r="45" spans="1:33" ht="33.75" customHeight="1" x14ac:dyDescent="0.3">
      <c r="A45" s="1"/>
      <c r="B45" s="1"/>
      <c r="C45" s="65" t="s">
        <v>40</v>
      </c>
      <c r="D45" s="65"/>
      <c r="E45" s="65"/>
      <c r="F45" s="1"/>
      <c r="G45" s="1"/>
      <c r="H45" s="1"/>
      <c r="I45" s="1"/>
      <c r="J45" s="1"/>
      <c r="K45" s="1"/>
      <c r="L45" s="1"/>
      <c r="M45" s="1"/>
      <c r="N45" s="2"/>
      <c r="O45" s="2"/>
      <c r="P45" s="2"/>
      <c r="Q45" s="2"/>
      <c r="R45" s="2"/>
      <c r="S45" s="2"/>
      <c r="T45" s="7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21" customHeight="1" x14ac:dyDescent="0.3">
      <c r="A46" s="1"/>
      <c r="B46" s="66"/>
      <c r="C46" s="66" t="s">
        <v>41</v>
      </c>
      <c r="D46" s="66"/>
      <c r="E46" s="66" t="s">
        <v>42</v>
      </c>
      <c r="F46" s="1"/>
      <c r="G46" s="1"/>
      <c r="H46" s="1"/>
      <c r="I46" s="1"/>
      <c r="J46" s="1"/>
      <c r="K46" s="1"/>
      <c r="L46" s="1"/>
      <c r="M46" s="1"/>
      <c r="N46" s="2"/>
      <c r="O46" s="2"/>
      <c r="P46" s="2"/>
      <c r="Q46" s="2"/>
      <c r="R46" s="2"/>
      <c r="S46" s="2"/>
      <c r="T46" s="7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23.25" customHeight="1" x14ac:dyDescent="0.3">
      <c r="A47" s="1"/>
      <c r="B47" s="67" t="s">
        <v>43</v>
      </c>
      <c r="C47" s="68">
        <v>397949892</v>
      </c>
      <c r="D47" s="69" t="s">
        <v>44</v>
      </c>
      <c r="E47" s="70">
        <f>ROUND(C47*24%,0)</f>
        <v>95507974</v>
      </c>
      <c r="F47" s="1"/>
      <c r="G47" s="1"/>
      <c r="H47" s="71"/>
      <c r="I47" s="71"/>
      <c r="J47" s="72"/>
      <c r="K47" s="71"/>
      <c r="L47" s="1"/>
      <c r="M47" s="42"/>
      <c r="N47" s="2"/>
      <c r="O47" s="2"/>
      <c r="P47" s="2"/>
      <c r="Q47" s="2"/>
      <c r="R47" s="2"/>
      <c r="S47" s="2"/>
      <c r="T47" s="7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"/>
      <c r="AF47" s="1"/>
      <c r="AG47" s="1"/>
    </row>
    <row r="48" spans="1:33" ht="30" customHeight="1" x14ac:dyDescent="0.3">
      <c r="A48" s="1"/>
      <c r="B48" s="73" t="s">
        <v>45</v>
      </c>
      <c r="C48" s="74">
        <v>101961496</v>
      </c>
      <c r="D48" s="69" t="s">
        <v>44</v>
      </c>
      <c r="E48" s="75">
        <f>ROUND(C48*24%,0)</f>
        <v>24470759</v>
      </c>
      <c r="F48" s="1"/>
      <c r="G48" s="71"/>
      <c r="H48" s="71"/>
      <c r="I48" s="71"/>
      <c r="J48" s="72"/>
      <c r="K48" s="71"/>
      <c r="L48" s="1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2"/>
      <c r="X48" s="2"/>
      <c r="Y48" s="2"/>
      <c r="Z48" s="2"/>
      <c r="AA48" s="2"/>
      <c r="AB48" s="2"/>
      <c r="AC48" s="2"/>
      <c r="AD48" s="2"/>
      <c r="AE48" s="1"/>
      <c r="AF48" s="1"/>
      <c r="AG48" s="1"/>
    </row>
    <row r="49" spans="2:33" ht="23.25" customHeight="1" x14ac:dyDescent="0.3">
      <c r="B49" s="67" t="s">
        <v>46</v>
      </c>
      <c r="C49" s="74">
        <v>9094351</v>
      </c>
      <c r="D49" s="69" t="s">
        <v>47</v>
      </c>
      <c r="E49" s="75">
        <f>ROUND(C49*20%,0)</f>
        <v>1818870</v>
      </c>
      <c r="F49" s="1"/>
      <c r="G49" s="76"/>
      <c r="H49" s="71"/>
      <c r="I49" s="1"/>
      <c r="J49" s="72"/>
      <c r="K49" s="71"/>
      <c r="L49" s="1"/>
      <c r="M49" s="2"/>
      <c r="N49" s="2"/>
      <c r="O49" s="2"/>
      <c r="P49" s="2"/>
      <c r="Q49" s="2"/>
      <c r="R49" s="2"/>
      <c r="S49" s="2"/>
      <c r="T49" s="7"/>
      <c r="U49" s="2"/>
      <c r="V49" s="2"/>
      <c r="W49" s="2"/>
      <c r="X49" s="2"/>
      <c r="Y49" s="2"/>
      <c r="Z49" s="2"/>
      <c r="AA49" s="2"/>
      <c r="AB49" s="2"/>
      <c r="AC49" s="2"/>
      <c r="AD49" s="2"/>
      <c r="AE49" s="1"/>
      <c r="AF49" s="1"/>
      <c r="AG49" s="1"/>
    </row>
    <row r="50" spans="2:33" ht="23.25" customHeight="1" x14ac:dyDescent="0.3">
      <c r="B50" s="67" t="s">
        <v>48</v>
      </c>
      <c r="C50" s="74">
        <v>14621181</v>
      </c>
      <c r="D50" s="69" t="s">
        <v>44</v>
      </c>
      <c r="E50" s="75">
        <f>ROUND(C50*24%,0)</f>
        <v>3509083</v>
      </c>
      <c r="F50" s="1"/>
      <c r="G50" s="71"/>
      <c r="H50" s="71"/>
      <c r="I50" s="1"/>
      <c r="J50" s="1"/>
      <c r="K50" s="1"/>
      <c r="L50" s="1"/>
      <c r="M50" s="2" t="s">
        <v>49</v>
      </c>
      <c r="N50" s="2"/>
      <c r="O50" s="2"/>
      <c r="P50" s="2"/>
      <c r="Q50" s="2"/>
      <c r="R50" s="2"/>
      <c r="S50" s="2"/>
      <c r="T50" s="7"/>
      <c r="U50" s="2"/>
      <c r="V50" s="2"/>
      <c r="W50" s="2"/>
      <c r="X50" s="2"/>
      <c r="Y50" s="2"/>
      <c r="Z50" s="2"/>
      <c r="AA50" s="2"/>
      <c r="AB50" s="2"/>
      <c r="AC50" s="2"/>
      <c r="AD50" s="2"/>
      <c r="AE50" s="1"/>
      <c r="AF50" s="1"/>
      <c r="AG50" s="1"/>
    </row>
    <row r="51" spans="2:33" s="2" customFormat="1" ht="23.25" customHeight="1" x14ac:dyDescent="0.3">
      <c r="B51" s="67" t="s">
        <v>17</v>
      </c>
      <c r="C51" s="74">
        <v>24316766</v>
      </c>
      <c r="D51" s="69" t="s">
        <v>50</v>
      </c>
      <c r="E51" s="75">
        <f>C51</f>
        <v>24316766</v>
      </c>
      <c r="F51" s="1"/>
      <c r="G51" s="71"/>
      <c r="H51" s="71"/>
      <c r="I51" s="77"/>
      <c r="J51" s="72"/>
      <c r="K51" s="71"/>
      <c r="T51" s="7"/>
    </row>
    <row r="52" spans="2:33" s="2" customFormat="1" ht="23.25" customHeight="1" x14ac:dyDescent="0.3">
      <c r="B52" s="67" t="s">
        <v>51</v>
      </c>
      <c r="C52" s="74">
        <v>7315430</v>
      </c>
      <c r="D52" s="69" t="s">
        <v>47</v>
      </c>
      <c r="E52" s="75">
        <f>ROUND(C52*20%,0)</f>
        <v>1463086</v>
      </c>
      <c r="F52" s="1"/>
      <c r="G52" s="71"/>
      <c r="H52" s="71"/>
      <c r="I52" s="78"/>
      <c r="J52" s="72"/>
      <c r="K52" s="71"/>
      <c r="T52" s="7"/>
    </row>
    <row r="53" spans="2:33" s="2" customFormat="1" ht="23.25" customHeight="1" x14ac:dyDescent="0.3">
      <c r="B53" s="67" t="s">
        <v>52</v>
      </c>
      <c r="C53" s="74">
        <v>5992805</v>
      </c>
      <c r="D53" s="69" t="s">
        <v>47</v>
      </c>
      <c r="E53" s="75">
        <f>ROUND(C53*20%,0)</f>
        <v>1198561</v>
      </c>
      <c r="F53" s="1"/>
      <c r="G53" s="71"/>
      <c r="H53" s="71"/>
      <c r="I53" s="71"/>
      <c r="J53" s="72"/>
      <c r="K53" s="71"/>
      <c r="M53" s="79"/>
      <c r="T53" s="7"/>
    </row>
    <row r="54" spans="2:33" s="2" customFormat="1" ht="23.25" customHeight="1" x14ac:dyDescent="0.3">
      <c r="B54" s="67" t="s">
        <v>53</v>
      </c>
      <c r="C54" s="80">
        <v>897998</v>
      </c>
      <c r="D54" s="69" t="s">
        <v>47</v>
      </c>
      <c r="E54" s="77">
        <f>ROUND(C54*20%,0)</f>
        <v>179600</v>
      </c>
      <c r="F54" s="1"/>
      <c r="G54" s="71"/>
      <c r="H54" s="71"/>
      <c r="I54" s="71"/>
      <c r="J54" s="72"/>
      <c r="K54" s="71"/>
      <c r="T54" s="7"/>
    </row>
    <row r="55" spans="2:33" s="2" customFormat="1" ht="23.25" customHeight="1" x14ac:dyDescent="0.3">
      <c r="B55" s="67" t="s">
        <v>22</v>
      </c>
      <c r="C55" s="80">
        <v>38836</v>
      </c>
      <c r="D55" s="69" t="s">
        <v>47</v>
      </c>
      <c r="E55" s="77">
        <f>ROUND(C55*20%,0)</f>
        <v>7767</v>
      </c>
      <c r="G55" s="71"/>
      <c r="H55" s="71"/>
      <c r="I55" s="71"/>
      <c r="J55" s="72"/>
      <c r="K55" s="71"/>
      <c r="T55" s="7"/>
    </row>
    <row r="56" spans="2:33" s="2" customFormat="1" ht="23.25" customHeight="1" thickBot="1" x14ac:dyDescent="0.35">
      <c r="B56" s="81" t="s">
        <v>13</v>
      </c>
      <c r="C56" s="82">
        <f>SUM(C47:C55)</f>
        <v>562188755</v>
      </c>
      <c r="D56" s="83"/>
      <c r="E56" s="82">
        <f>SUM(E47:E55)</f>
        <v>152472466</v>
      </c>
      <c r="G56" s="71"/>
      <c r="H56" s="71"/>
      <c r="I56" s="71"/>
      <c r="J56" s="72"/>
      <c r="K56" s="71"/>
      <c r="T56" s="7"/>
    </row>
    <row r="57" spans="2:33" s="2" customFormat="1" ht="23.25" hidden="1" customHeight="1" thickTop="1" x14ac:dyDescent="0.3">
      <c r="B57" s="67"/>
      <c r="C57" s="80"/>
      <c r="D57" s="69"/>
      <c r="E57" s="77"/>
      <c r="G57" s="71"/>
      <c r="H57" s="71"/>
      <c r="I57" s="71"/>
      <c r="J57" s="72"/>
      <c r="K57" s="71"/>
      <c r="T57" s="7"/>
    </row>
    <row r="58" spans="2:33" s="2" customFormat="1" ht="23.25" hidden="1" customHeight="1" x14ac:dyDescent="0.3">
      <c r="B58" s="67" t="s">
        <v>23</v>
      </c>
      <c r="C58" s="74">
        <v>35571721</v>
      </c>
      <c r="D58" s="69" t="s">
        <v>47</v>
      </c>
      <c r="E58" s="75">
        <f>ROUND(C58*20%,0)</f>
        <v>7114344</v>
      </c>
      <c r="F58" s="1"/>
      <c r="G58" s="71"/>
      <c r="H58" s="71"/>
      <c r="I58" s="71"/>
      <c r="J58" s="72"/>
      <c r="K58" s="71"/>
      <c r="T58" s="7"/>
    </row>
    <row r="59" spans="2:33" s="2" customFormat="1" ht="23.25" hidden="1" customHeight="1" thickBot="1" x14ac:dyDescent="0.35">
      <c r="B59" s="67" t="s">
        <v>13</v>
      </c>
      <c r="C59" s="82">
        <f>+C56+C58</f>
        <v>597760476</v>
      </c>
      <c r="D59" s="83"/>
      <c r="E59" s="82">
        <f>+E56+E58</f>
        <v>159586810</v>
      </c>
      <c r="F59" s="1"/>
      <c r="G59" s="71"/>
      <c r="H59" s="71"/>
      <c r="I59" s="71"/>
      <c r="J59" s="72"/>
      <c r="K59" s="71"/>
      <c r="T59" s="7"/>
    </row>
    <row r="60" spans="2:33" s="2" customFormat="1" ht="17.25" hidden="1" customHeight="1" thickTop="1" x14ac:dyDescent="0.3">
      <c r="B60" s="67"/>
      <c r="C60" s="84"/>
      <c r="D60" s="85"/>
      <c r="E60" s="86"/>
      <c r="F60" s="1"/>
      <c r="G60" s="1"/>
      <c r="H60" s="1"/>
      <c r="I60" s="1"/>
      <c r="J60" s="87"/>
      <c r="K60" s="87"/>
      <c r="M60" s="1"/>
      <c r="T60" s="7"/>
    </row>
    <row r="61" spans="2:33" s="2" customFormat="1" ht="17.25" hidden="1" customHeight="1" x14ac:dyDescent="0.3">
      <c r="B61" s="67" t="s">
        <v>54</v>
      </c>
      <c r="C61" s="84"/>
      <c r="D61" s="85"/>
      <c r="E61" s="86"/>
      <c r="F61" s="1"/>
      <c r="G61" s="1"/>
      <c r="H61" s="1"/>
      <c r="I61" s="1"/>
      <c r="J61" s="87"/>
      <c r="K61" s="87"/>
      <c r="L61" s="1"/>
      <c r="M61" s="1"/>
      <c r="T61" s="7"/>
    </row>
    <row r="62" spans="2:33" s="2" customFormat="1" ht="17.25" hidden="1" customHeight="1" x14ac:dyDescent="0.3">
      <c r="B62" s="67" t="s">
        <v>55</v>
      </c>
      <c r="C62" s="84"/>
      <c r="D62" s="85"/>
      <c r="E62" s="86"/>
      <c r="F62" s="1"/>
      <c r="G62" s="1"/>
      <c r="H62" s="1"/>
      <c r="I62" s="1"/>
      <c r="J62" s="87"/>
      <c r="K62" s="87"/>
      <c r="L62" s="1"/>
      <c r="M62" s="1"/>
      <c r="T62" s="7"/>
    </row>
    <row r="63" spans="2:33" s="2" customFormat="1" ht="17.25" hidden="1" customHeight="1" x14ac:dyDescent="0.3">
      <c r="B63" s="67"/>
      <c r="C63" s="84"/>
      <c r="D63" s="85"/>
      <c r="E63" s="86"/>
      <c r="F63" s="1"/>
      <c r="G63" s="1"/>
      <c r="H63" s="1"/>
      <c r="I63" s="1"/>
      <c r="J63" s="87"/>
      <c r="K63" s="87"/>
      <c r="L63" s="1"/>
      <c r="M63" s="1"/>
      <c r="T63" s="7"/>
    </row>
    <row r="64" spans="2:33" s="2" customFormat="1" ht="17.25" hidden="1" customHeight="1" x14ac:dyDescent="0.3">
      <c r="B64" s="67"/>
      <c r="C64" s="84"/>
      <c r="D64" s="88" t="s">
        <v>56</v>
      </c>
      <c r="E64" s="86"/>
      <c r="F64" s="1"/>
      <c r="G64" s="1"/>
      <c r="H64" s="1"/>
      <c r="I64" s="1"/>
      <c r="J64" s="87"/>
      <c r="K64" s="87"/>
      <c r="L64" s="1"/>
      <c r="M64" s="1"/>
      <c r="T64" s="7"/>
    </row>
    <row r="65" spans="1:22" s="2" customFormat="1" ht="17.25" hidden="1" customHeight="1" x14ac:dyDescent="0.3">
      <c r="B65" s="89" t="s">
        <v>57</v>
      </c>
      <c r="C65" s="84">
        <v>0</v>
      </c>
      <c r="D65" s="84">
        <f>ROUND(C65*0.2,0)</f>
        <v>0</v>
      </c>
      <c r="E65" s="86"/>
      <c r="F65" s="1"/>
      <c r="G65" s="1"/>
      <c r="H65" s="1"/>
      <c r="I65" s="1"/>
      <c r="J65" s="87"/>
      <c r="K65" s="87"/>
      <c r="L65" s="1"/>
      <c r="M65" s="1"/>
      <c r="T65" s="7"/>
    </row>
    <row r="66" spans="1:22" s="2" customFormat="1" ht="17.25" hidden="1" customHeight="1" x14ac:dyDescent="0.3">
      <c r="B66" s="89" t="s">
        <v>58</v>
      </c>
      <c r="C66" s="84">
        <v>0</v>
      </c>
      <c r="D66" s="85"/>
      <c r="E66" s="86"/>
      <c r="F66" s="1"/>
      <c r="G66" s="1"/>
      <c r="H66" s="1"/>
      <c r="I66" s="1"/>
      <c r="J66" s="87"/>
      <c r="K66" s="87"/>
      <c r="L66" s="1"/>
      <c r="M66" s="1"/>
      <c r="T66" s="7"/>
    </row>
    <row r="67" spans="1:22" s="2" customFormat="1" ht="17.25" hidden="1" customHeight="1" x14ac:dyDescent="0.3">
      <c r="B67" s="89"/>
      <c r="C67" s="84">
        <f>SUM(C65:C66)</f>
        <v>0</v>
      </c>
      <c r="D67" s="85"/>
      <c r="E67" s="86"/>
      <c r="F67" s="1"/>
      <c r="G67" s="1"/>
      <c r="H67" s="1"/>
      <c r="I67" s="1"/>
      <c r="J67" s="87"/>
      <c r="K67" s="87"/>
      <c r="L67" s="1"/>
      <c r="M67" s="1"/>
      <c r="T67" s="7"/>
    </row>
    <row r="68" spans="1:22" s="2" customFormat="1" ht="17.25" hidden="1" customHeight="1" x14ac:dyDescent="0.3">
      <c r="B68" s="90" t="s">
        <v>59</v>
      </c>
      <c r="C68" s="91" t="s">
        <v>60</v>
      </c>
      <c r="D68" s="92"/>
      <c r="E68" s="92" t="s">
        <v>1</v>
      </c>
      <c r="F68" s="92"/>
      <c r="G68" s="93" t="s">
        <v>41</v>
      </c>
      <c r="H68" s="93"/>
      <c r="I68" s="94"/>
      <c r="J68" s="93" t="s">
        <v>61</v>
      </c>
      <c r="K68" s="93"/>
      <c r="L68" s="95" t="s">
        <v>62</v>
      </c>
      <c r="M68" s="95"/>
      <c r="T68" s="7"/>
    </row>
    <row r="69" spans="1:22" s="2" customFormat="1" ht="21.75" hidden="1" customHeight="1" x14ac:dyDescent="0.3">
      <c r="A69" s="1"/>
      <c r="B69" s="90"/>
      <c r="C69" s="96">
        <f>C59</f>
        <v>597760476</v>
      </c>
      <c r="D69" s="83"/>
      <c r="E69" s="96">
        <f>E59</f>
        <v>159586810</v>
      </c>
      <c r="F69" s="83"/>
      <c r="G69" s="97">
        <f>C69-E69</f>
        <v>438173666</v>
      </c>
      <c r="H69" s="97"/>
      <c r="I69" s="98"/>
      <c r="J69" s="99">
        <f>ROUND(M32*0.25,0)</f>
        <v>8703979</v>
      </c>
      <c r="K69" s="99"/>
      <c r="L69" s="99">
        <f>ROUND(+M30*0.15,0)</f>
        <v>5530187</v>
      </c>
      <c r="M69" s="99"/>
      <c r="T69" s="7"/>
    </row>
    <row r="70" spans="1:22" s="2" customFormat="1" ht="21.75" hidden="1" customHeight="1" x14ac:dyDescent="0.3">
      <c r="A70" s="1"/>
      <c r="B70" s="100"/>
      <c r="C70" s="1"/>
      <c r="D70" s="1"/>
      <c r="E70" s="1"/>
      <c r="F70" s="1"/>
      <c r="G70" s="1"/>
      <c r="H70" s="1"/>
      <c r="I70" s="1"/>
      <c r="J70" s="101"/>
      <c r="K70" s="101"/>
      <c r="L70" s="102"/>
      <c r="M70" s="1"/>
      <c r="T70" s="7"/>
    </row>
    <row r="71" spans="1:22" s="2" customFormat="1" ht="24" hidden="1" customHeight="1" x14ac:dyDescent="0.3">
      <c r="A71" s="1"/>
      <c r="B71" s="100"/>
      <c r="C71" s="87"/>
      <c r="D71" s="87"/>
      <c r="E71" s="87"/>
      <c r="F71" s="87"/>
      <c r="G71" s="87"/>
      <c r="H71" s="87"/>
      <c r="I71" s="87"/>
      <c r="J71" s="99">
        <f>SUM(J69:K70)</f>
        <v>8703979</v>
      </c>
      <c r="K71" s="99"/>
      <c r="L71" s="103">
        <f>SUM(L69:L70)</f>
        <v>5530187</v>
      </c>
      <c r="M71" s="87"/>
      <c r="N71" s="87"/>
      <c r="O71" s="87"/>
      <c r="P71" s="87"/>
      <c r="Q71" s="87"/>
      <c r="R71" s="87"/>
      <c r="S71" s="87"/>
      <c r="T71" s="87"/>
      <c r="U71" s="87"/>
      <c r="V71" s="87"/>
    </row>
    <row r="72" spans="1:22" ht="15" hidden="1" thickTop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2"/>
      <c r="O72" s="2"/>
      <c r="P72" s="2"/>
      <c r="Q72" s="2"/>
      <c r="R72" s="2"/>
      <c r="S72" s="2"/>
      <c r="T72" s="7"/>
      <c r="U72" s="2"/>
      <c r="V72" s="2"/>
    </row>
    <row r="73" spans="1:22" ht="15" hidden="1" thickTop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2"/>
      <c r="O73" s="2"/>
      <c r="P73" s="2"/>
      <c r="Q73" s="2"/>
      <c r="R73" s="2"/>
      <c r="S73" s="2"/>
      <c r="T73" s="7"/>
      <c r="U73" s="2"/>
      <c r="V73" s="2"/>
    </row>
    <row r="74" spans="1:22" s="2" customFormat="1" ht="15" hidden="1" thickTop="1" x14ac:dyDescent="0.3">
      <c r="A74" s="1"/>
      <c r="B74" s="1"/>
      <c r="C74" s="1"/>
      <c r="D74" s="1"/>
      <c r="E74" s="1"/>
      <c r="F74" s="1"/>
      <c r="G74" s="1"/>
      <c r="H74" s="1"/>
      <c r="I74" s="1"/>
      <c r="J74" s="104"/>
      <c r="K74" s="1"/>
      <c r="L74" s="1"/>
      <c r="M74" s="1"/>
      <c r="T74" s="7"/>
    </row>
    <row r="75" spans="1:22" s="2" customFormat="1" ht="15" thickTop="1" x14ac:dyDescent="0.3">
      <c r="A75" s="1"/>
      <c r="B75" s="1"/>
      <c r="C75" s="1"/>
      <c r="D75" s="1"/>
      <c r="E75" s="1"/>
      <c r="F75" s="1"/>
      <c r="G75" s="1"/>
      <c r="H75" s="1"/>
      <c r="I75" s="1"/>
      <c r="J75" s="104"/>
      <c r="K75" s="1"/>
      <c r="L75" s="1"/>
      <c r="M75" s="1"/>
      <c r="T75" s="7"/>
    </row>
    <row r="76" spans="1:22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"/>
      <c r="O76" s="2"/>
      <c r="P76" s="2"/>
      <c r="Q76" s="2"/>
      <c r="R76" s="2"/>
      <c r="S76" s="2"/>
      <c r="T76" s="7"/>
      <c r="U76" s="2"/>
      <c r="V76" s="2"/>
    </row>
  </sheetData>
  <mergeCells count="18">
    <mergeCell ref="J70:K70"/>
    <mergeCell ref="J71:K71"/>
    <mergeCell ref="O24:O26"/>
    <mergeCell ref="C45:E45"/>
    <mergeCell ref="G68:H68"/>
    <mergeCell ref="J68:K68"/>
    <mergeCell ref="L68:M68"/>
    <mergeCell ref="G69:H69"/>
    <mergeCell ref="J69:K69"/>
    <mergeCell ref="L69:M69"/>
    <mergeCell ref="B7:M7"/>
    <mergeCell ref="B24:B27"/>
    <mergeCell ref="C24:C26"/>
    <mergeCell ref="E24:E26"/>
    <mergeCell ref="F24:F26"/>
    <mergeCell ref="G24:G26"/>
    <mergeCell ref="H24:H26"/>
    <mergeCell ref="L24:L26"/>
  </mergeCells>
  <printOptions horizontalCentered="1"/>
  <pageMargins left="0.19685039370078741" right="0.19685039370078741" top="0.59" bottom="0.37" header="0.49" footer="0"/>
  <pageSetup scale="67" orientation="landscape" r:id="rId1"/>
  <headerFooter alignWithMargins="0"/>
  <rowBreaks count="1" manualBreakCount="1">
    <brk id="2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</vt:lpstr>
      <vt:lpstr>FEB!Área_de_impresión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Vicente.Cu</dc:creator>
  <cp:lastModifiedBy>Vicente.Cu</cp:lastModifiedBy>
  <dcterms:created xsi:type="dcterms:W3CDTF">2023-08-21T22:03:15Z</dcterms:created>
  <dcterms:modified xsi:type="dcterms:W3CDTF">2023-08-21T22:03:44Z</dcterms:modified>
</cp:coreProperties>
</file>